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O:\Education and Support for Schools\_2022.23\APT\2022-23\"/>
    </mc:Choice>
  </mc:AlternateContent>
  <xr:revisionPtr revIDLastSave="0" documentId="13_ncr:1_{F6206BB2-EC57-4611-A730-95B212CA63EE}" xr6:coauthVersionLast="47" xr6:coauthVersionMax="47" xr10:uidLastSave="{00000000-0000-0000-0000-000000000000}"/>
  <bookViews>
    <workbookView xWindow="22932" yWindow="-108" windowWidth="30936" windowHeight="17040" xr2:uid="{983A67CC-D172-458D-9A61-F8B6F303303C}"/>
  </bookViews>
  <sheets>
    <sheet name="School Breakdown" sheetId="1" r:id="rId1"/>
    <sheet name="Annex A" sheetId="2" r:id="rId2"/>
    <sheet name="MFG &amp; MFL" sheetId="10" r:id="rId3"/>
    <sheet name="Post 16" sheetId="11" r:id="rId4"/>
    <sheet name="De-Delegation" sheetId="5" r:id="rId5"/>
    <sheet name="High Needs" sheetId="9" r:id="rId6"/>
    <sheet name="Rates+Other" sheetId="8" r:id="rId7"/>
    <sheet name="Deprevation" sheetId="6" r:id="rId8"/>
    <sheet name="Pupil Numbers - Oct 21" sheetId="7" r:id="rId9"/>
    <sheet name="EY Calcs" sheetId="3" r:id="rId10"/>
    <sheet name="List" sheetId="4" r:id="rId11"/>
    <sheet name="Primary" sheetId="13" r:id="rId12"/>
    <sheet name="Secondary" sheetId="12" r:id="rId13"/>
  </sheets>
  <externalReferences>
    <externalReference r:id="rId14"/>
    <externalReference r:id="rId15"/>
    <externalReference r:id="rId16"/>
    <externalReference r:id="rId17"/>
    <externalReference r:id="rId18"/>
  </externalReferences>
  <definedNames>
    <definedName name="_xlnm._FilterDatabase" localSheetId="11" hidden="1">Primary!$A$1:$AW$114</definedName>
    <definedName name="_xlnm._FilterDatabase" localSheetId="12" hidden="1">Secondary!$A$1:$BA$16</definedName>
    <definedName name="Adjustments_To_PY_SBS">'[1]Local Factors'!$AA$5</definedName>
    <definedName name="All_dist_taper" localSheetId="11">[2]Proforma!$J$49</definedName>
    <definedName name="All_dist_taper" localSheetId="12">[2]Proforma!$J$49</definedName>
    <definedName name="All_dist_taper">[3]Proforma!$J$49</definedName>
    <definedName name="All_distance_threshold" localSheetId="11">[1]Proforma!$D$52</definedName>
    <definedName name="All_distance_threshold" localSheetId="12">[1]Proforma!$D$52</definedName>
    <definedName name="All_distance_threshold">[3]Proforma!$D$49</definedName>
    <definedName name="All_PupilNo_threshold" localSheetId="11">[1]Proforma!$G$52</definedName>
    <definedName name="All_PupilNo_threshold" localSheetId="12">[1]Proforma!$G$52</definedName>
    <definedName name="All_PupilNo_threshold">[3]Proforma!$G$49</definedName>
    <definedName name="Alt_Gains_Cap">[1]Proforma!$J$77</definedName>
    <definedName name="anteprevious_year">[2]Cover!$T$11</definedName>
    <definedName name="AWPU_KS3_Rate">[1]Proforma!$E$19</definedName>
    <definedName name="AWPU_KS4_Rate">[1]Proforma!$E$20</definedName>
    <definedName name="AWPU_Pri_Rate">[1]Proforma!$E$18</definedName>
    <definedName name="AWPU_Primary_DD_rate">'[1]De Delegation'!$X$8</definedName>
    <definedName name="AWPU_Sec_DD_rate">'[1]De Delegation'!$Y$9</definedName>
    <definedName name="BlockTransfersDSGSchoolsBlock">'[2]Block transfers'!$I$5</definedName>
    <definedName name="Capping_Scaling_YesNo">[1]Proforma!$J$76</definedName>
    <definedName name="Ceiling">[1]Proforma!$D$78</definedName>
    <definedName name="CommentaryAdditionalFundingFromHN">[2]Commentary!$C$40</definedName>
    <definedName name="CommentaryFallingRollsFund">[2]Commentary!$C$41</definedName>
    <definedName name="CommentaryGrowth">[2]Commentary!$C$39</definedName>
    <definedName name="CommentaryPFI">[2]Commentary!$C$43</definedName>
    <definedName name="CommentarySplitSites">[2]Commentary!$C$42</definedName>
    <definedName name="current_year" localSheetId="11">[4]Cover!$T$7</definedName>
    <definedName name="current_year" localSheetId="12">[4]Cover!$T$7</definedName>
    <definedName name="current_year">[3]Cover!$T$7</definedName>
    <definedName name="current_year_full">[2]Cover!$T$18</definedName>
    <definedName name="CY_MFG_Exclusion_Totals">'[2]Local Factors'!$AK$5:$AS$5</definedName>
    <definedName name="EAL_Pri">[1]Proforma!$E$32</definedName>
    <definedName name="EAL_Pri_DD_rate">'[1]De Delegation'!$X$21</definedName>
    <definedName name="EAL_Pri_Option">[1]Proforma!$D$32</definedName>
    <definedName name="EAL_Sec">[1]Proforma!$F$33</definedName>
    <definedName name="EAL_Sec_DD_rate">'[1]De Delegation'!$Y$22</definedName>
    <definedName name="EAL_Sec_Option">[1]Proforma!$D$33</definedName>
    <definedName name="Ever6_Pri_DD_Rate">'[1]De Delegation'!$X$11</definedName>
    <definedName name="Ever6_pri_rate">[1]Proforma!$E$23</definedName>
    <definedName name="Ever6_Sec_DD_Rate">'[1]De Delegation'!$Y$11</definedName>
    <definedName name="Ever6_sec_rate">[1]Proforma!$F$23</definedName>
    <definedName name="Exc_Cir1_Total">'[1]New ISB'!$AN$5</definedName>
    <definedName name="Exc_Cir2_Total">'[1]New ISB'!$AO$5</definedName>
    <definedName name="Exc_Cir3_Total">'[1]New ISB'!$AP$5</definedName>
    <definedName name="Exc_Cir4_Total">'[1]New ISB'!$AQ$5</definedName>
    <definedName name="Exc_Cir5_Total">'[1]New ISB'!$AR$5</definedName>
    <definedName name="Exc_Cir6_Total">'[1]New ISB'!$AS$5</definedName>
    <definedName name="Exc_Cir7_Total">'[1]New ISB'!$AT$5</definedName>
    <definedName name="Fringe_Total">'[1]New ISB'!$AJ$5</definedName>
    <definedName name="FSM_Pri_DD_rate">'[1]De Delegation'!$X$10</definedName>
    <definedName name="FSM_Pri_Rate">[1]Proforma!$E$22</definedName>
    <definedName name="FSM_Sec_DD_rate">'[1]De Delegation'!$Y$10</definedName>
    <definedName name="FSM_Sec_Rate">[1]Proforma!$F$22</definedName>
    <definedName name="Funding_Floor">[1]Proforma!$H$72</definedName>
    <definedName name="Funding_Floor_Adjustment">'[1]New ISB'!$BJ$5</definedName>
    <definedName name="IDACI_B1_Pri">[1]Proforma!$E$24</definedName>
    <definedName name="IDACI_B1_Pri_DD_rate">'[1]De Delegation'!$X$12</definedName>
    <definedName name="IDACI_B1_Sec">[1]Proforma!$F$24</definedName>
    <definedName name="IDACI_B1_Sec_DD_rate">'[1]De Delegation'!$Y$12</definedName>
    <definedName name="IDACI_B2_Pri">[1]Proforma!$E$25</definedName>
    <definedName name="IDACI_B2_Pri_DD_rate">'[1]De Delegation'!$X$13</definedName>
    <definedName name="IDACI_B2_Sec">[1]Proforma!$F$25</definedName>
    <definedName name="IDACI_B2_Sec_DD_rate">'[1]De Delegation'!$Y$13</definedName>
    <definedName name="IDACI_B3_Pri">[1]Proforma!$E$26</definedName>
    <definedName name="IDACI_B3_Pri_DD_rate">'[1]De Delegation'!$X$14</definedName>
    <definedName name="IDACI_B3_Sec">[1]Proforma!$F$26</definedName>
    <definedName name="IDACI_B3_Sec_DD_rate">'[1]De Delegation'!$Y$14</definedName>
    <definedName name="IDACI_B4_Pri">[1]Proforma!$E$27</definedName>
    <definedName name="IDACI_B4_Pri_DD_rate">'[1]De Delegation'!$X$15</definedName>
    <definedName name="IDACI_B4_Sec">[1]Proforma!$F$27</definedName>
    <definedName name="IDACI_B4_Sec_DD_rate">'[1]De Delegation'!$Y$15</definedName>
    <definedName name="IDACI_B5_Pri">[1]Proforma!$E$28</definedName>
    <definedName name="IDACI_B5_Pri_DD_rate">'[1]De Delegation'!$X$16</definedName>
    <definedName name="IDACI_B5_Sec">[1]Proforma!$F$28</definedName>
    <definedName name="IDACI_B5_Sec_DD_rate">'[1]De Delegation'!$Y$16</definedName>
    <definedName name="IDACI_B6_Pri">[1]Proforma!$E$29</definedName>
    <definedName name="IDACI_B6_Pri_DD_rate">'[1]De Delegation'!$X$17</definedName>
    <definedName name="IDACI_B6_Sec">[1]Proforma!$F$29</definedName>
    <definedName name="IDACI_B6_Sec_DD_rate">'[1]De Delegation'!$Y$17</definedName>
    <definedName name="LA_Code">[2]Cover!$C$4</definedName>
    <definedName name="LA_Name">[2]Cover!$C$3</definedName>
    <definedName name="LAC_Pri_DD_rate">'[1]De Delegation'!$X$18</definedName>
    <definedName name="LAC_Rate">[1]Proforma!$E$31</definedName>
    <definedName name="LAC_Sec_DD_rate">'[1]De Delegation'!$Y$18</definedName>
    <definedName name="LCHI_Pri">[1]Proforma!$F$36</definedName>
    <definedName name="LCHI_Pri_DD_rate">'[1]De Delegation'!$X$19</definedName>
    <definedName name="LCHI_Pri_Option">[5]Proforma!$D$30</definedName>
    <definedName name="LCHI_Sec">[1]Proforma!$F$37</definedName>
    <definedName name="LCHI_Sec_DD_rate">'[1]De Delegation'!$Y$20</definedName>
    <definedName name="Lump_sum_Pri_DD_rate">'[1]De Delegation'!$X$24</definedName>
    <definedName name="Lump_sum_Sec_DD_rate">'[1]De Delegation'!$Y$24</definedName>
    <definedName name="Lump_Sum_total">'[1]New ISB'!$AH$5</definedName>
    <definedName name="MFG_Rate">[1]Proforma!$H$75</definedName>
    <definedName name="MFG_Total">'[1]New ISB'!$BV$5</definedName>
    <definedName name="Mid_dist_taper" localSheetId="11">[2]Proforma!$J$48</definedName>
    <definedName name="Mid_dist_taper" localSheetId="12">[2]Proforma!$J$48</definedName>
    <definedName name="Mid_dist_taper">[3]Proforma!$J$48</definedName>
    <definedName name="Mid_distance_threshold" localSheetId="11">[1]Proforma!$D$51</definedName>
    <definedName name="Mid_distance_threshold" localSheetId="12">[1]Proforma!$D$51</definedName>
    <definedName name="Mid_distance_threshold">[3]Proforma!$D$48</definedName>
    <definedName name="Mid_PupilNo_threshold" localSheetId="11">[1]Proforma!$G$51</definedName>
    <definedName name="Mid_PupilNo_threshold" localSheetId="12">[1]Proforma!$G$51</definedName>
    <definedName name="Mid_PupilNo_threshold">[3]Proforma!$G$48</definedName>
    <definedName name="min_pupil_rate_KS3">[1]Proforma!$E$13</definedName>
    <definedName name="min_pupil_rate_KS4">[1]Proforma!$G$13</definedName>
    <definedName name="min_pupil_rate_pri">[1]Proforma!$D$13</definedName>
    <definedName name="min_pupil_rate_sec">[1]Proforma!$I$13</definedName>
    <definedName name="Mobility_Pri">[1]Proforma!$E$34</definedName>
    <definedName name="Mobility_Pri_DD_Rate">'[1]De Delegation'!$X$23</definedName>
    <definedName name="Mobility_Sec">[1]Proforma!$F$34</definedName>
    <definedName name="Mobility_Sec_DD_Rate">'[1]De Delegation'!$Y$23</definedName>
    <definedName name="mppf_pri">'[1]New ISB'!$BC$5</definedName>
    <definedName name="mppf_sec">'[1]New ISB'!$BD$5</definedName>
    <definedName name="Notional_SEN_AWPU_KS3">[1]Proforma!$L$19</definedName>
    <definedName name="Notional_SEN_AWPU_KS4">[1]Proforma!$L$20</definedName>
    <definedName name="Notional_SEN_AWPU_Pri">[1]Proforma!$L$18</definedName>
    <definedName name="Notional_SEN_EAL_Pri">[1]Proforma!$L$32</definedName>
    <definedName name="Notional_SEN_EAL_Sec">[1]Proforma!$M$33</definedName>
    <definedName name="Notional_SEN_Ever6_Pri">[1]Proforma!$L$23</definedName>
    <definedName name="Notional_SEN_Ever6_Sec">[1]Proforma!$M$23</definedName>
    <definedName name="Notional_SEN_ExCir2">[1]Proforma!$L$60</definedName>
    <definedName name="Notional_SEN_ExCir3">[1]Proforma!$L$61</definedName>
    <definedName name="Notional_SEN_ExCir4">[1]Proforma!$L$62</definedName>
    <definedName name="Notional_SEN_ExCir5">[1]Proforma!$L$63</definedName>
    <definedName name="Notional_SEN_ExCir6">[1]Proforma!$L$64</definedName>
    <definedName name="Notional_SEN_ExCir7">[1]Proforma!$L$65</definedName>
    <definedName name="Notional_SEN_FF">[1]Proforma!$L$72</definedName>
    <definedName name="Notional_SEN_FSM_Pri">[1]Proforma!$L$22</definedName>
    <definedName name="Notional_SEN_FSM_Sec">[1]Proforma!$M$22</definedName>
    <definedName name="Notional_SEN_IDACI_B1_Pri">[1]Proforma!$L$24</definedName>
    <definedName name="Notional_SEN_IDACI_B1_Sec">[1]Proforma!$M$24</definedName>
    <definedName name="Notional_SEN_IDACI_B2_Pri">[1]Proforma!$L$25</definedName>
    <definedName name="Notional_SEN_IDACI_B2_Sec">[1]Proforma!$M$25</definedName>
    <definedName name="Notional_SEN_IDACI_B3_Pri">[1]Proforma!$L$26</definedName>
    <definedName name="Notional_SEN_IDACI_B3_Sec">[1]Proforma!$M$26</definedName>
    <definedName name="Notional_SEN_IDACI_B4_Pri">[1]Proforma!$L$27</definedName>
    <definedName name="Notional_SEN_IDACI_B4_Sec">[1]Proforma!$M$27</definedName>
    <definedName name="Notional_SEN_IDACI_B5_Pri">[1]Proforma!$L$28</definedName>
    <definedName name="Notional_SEN_IDACI_B5_Sec">[1]Proforma!$M$28</definedName>
    <definedName name="Notional_SEN_IDACI_B6_Pri">[1]Proforma!$L$29</definedName>
    <definedName name="Notional_SEN_IDACI_B6_Sec">[1]Proforma!$M$29</definedName>
    <definedName name="Notional_SEN_LAC">[1]Proforma!$L$31</definedName>
    <definedName name="Notional_SEN_LCHI_Pri">[1]Proforma!$L$36</definedName>
    <definedName name="Notional_SEN_LCHI_Sec">[1]Proforma!$M$37</definedName>
    <definedName name="Notional_SEN_Lump_sum_Pri">[1]Proforma!$L$46</definedName>
    <definedName name="Notional_SEN_Lump_sum_Sec">[1]Proforma!$M$46</definedName>
    <definedName name="Notional_SEN_MFG">[1]Proforma!$L$82</definedName>
    <definedName name="Notional_SEN_Mobility_Pri">[1]Proforma!$L$34</definedName>
    <definedName name="Notional_SEN_Mobility_Sec">[1]Proforma!$M$34</definedName>
    <definedName name="Notional_SEN_MPPF">[1]Proforma!$L$69</definedName>
    <definedName name="Notional_SEN_PFI">[1]Proforma!$L$56</definedName>
    <definedName name="Notional_SEN_Rates">[1]Proforma!$L$55</definedName>
    <definedName name="Notional_SEN_Sparsity_Pri">[1]Proforma!$L$47</definedName>
    <definedName name="Notional_SEN_Sparsity_Sec">[1]Proforma!$M$47</definedName>
    <definedName name="Notional_SEN_Split_sites">[1]Proforma!$L$54</definedName>
    <definedName name="PFI_Total">'[1]New ISB'!$AM$5</definedName>
    <definedName name="previous_year">[4]Cover!$T$9</definedName>
    <definedName name="previous_year_full">[2]Cover!$T$16</definedName>
    <definedName name="Pri_dist_taper" localSheetId="11">[2]Proforma!$J$46</definedName>
    <definedName name="Pri_dist_taper" localSheetId="12">[2]Proforma!$J$46</definedName>
    <definedName name="Pri_dist_taper">[3]Proforma!$J$46</definedName>
    <definedName name="Pri_distance_threshold" localSheetId="11">[1]Proforma!$D$49</definedName>
    <definedName name="Pri_distance_threshold" localSheetId="12">[1]Proforma!$D$49</definedName>
    <definedName name="Pri_distance_threshold">[3]Proforma!$D$46</definedName>
    <definedName name="Pri_PupilNo_threshold" localSheetId="11">[1]Proforma!$G$49</definedName>
    <definedName name="Pri_PupilNo_threshold" localSheetId="12">[1]Proforma!$G$49</definedName>
    <definedName name="Pri_PupilNo_threshold">[3]Proforma!$G$46</definedName>
    <definedName name="Primary_Lump_sum">[1]Proforma!$F$46</definedName>
    <definedName name="ProformaAdditionalFundingFromHN">[2]Proforma!$J$80</definedName>
    <definedName name="ProformaExceptionalCircumstanceTotals">[2]Proforma!$J$56:$J$62</definedName>
    <definedName name="ProformaFallingRollsFund">[2]Proforma!$J$82</definedName>
    <definedName name="ProformaGrowthFund">[2]Proforma!$J$81</definedName>
    <definedName name="ProformaHNThreshold">[2]Proforma!$J$79</definedName>
    <definedName name="PY_MFG_Exclusion_Totals">'[2]21-22 final baselines'!$W$5:$AC$5</definedName>
    <definedName name="Rates_Total">'[1]New ISB'!$AL$5</definedName>
    <definedName name="Reasons_list">'[1]Inputs &amp; Adjustments'!$CY$6:$CY$13</definedName>
    <definedName name="Reception_Uplift_YesNo" localSheetId="11">[1]Proforma!$E$16</definedName>
    <definedName name="Reception_Uplift_YesNo" localSheetId="12">[1]Proforma!$E$16</definedName>
    <definedName name="Reception_Uplift_YesNo">[3]Proforma!$E$12</definedName>
    <definedName name="Scaling_Factor">[1]Proforma!$G$78</definedName>
    <definedName name="School_list">'[1]New ISB'!$C$6:$C$661</definedName>
    <definedName name="Sec_dist_taper" localSheetId="11">[2]Proforma!$J$47</definedName>
    <definedName name="Sec_dist_taper" localSheetId="12">[2]Proforma!$J$47</definedName>
    <definedName name="Sec_dist_taper">[3]Proforma!$J$47</definedName>
    <definedName name="Sec_distance_threshold" localSheetId="11">[1]Proforma!$D$50</definedName>
    <definedName name="Sec_distance_threshold" localSheetId="12">[1]Proforma!$D$50</definedName>
    <definedName name="Sec_distance_threshold">[3]Proforma!$D$47</definedName>
    <definedName name="Sec_PupilNo_threshold" localSheetId="11">[1]Proforma!$G$50</definedName>
    <definedName name="Sec_PupilNo_threshold" localSheetId="12">[1]Proforma!$G$50</definedName>
    <definedName name="Sec_PupilNo_threshold">[3]Proforma!$G$47</definedName>
    <definedName name="Secondary_Lump_Sum">[1]Proforma!$G$46</definedName>
    <definedName name="Sparsity_All_lump_sum">[1]Proforma!$I$47</definedName>
    <definedName name="Sparsity_Mid_lump_sum">[1]Proforma!$H$47</definedName>
    <definedName name="Sparsity_Pri_DD_percentage">'[1]De Delegation'!$X$26</definedName>
    <definedName name="Sparsity_Pri_lump_sum">[1]Proforma!$F$47</definedName>
    <definedName name="Sparsity_Sec_DD_percentage">'[1]De Delegation'!$Y$26</definedName>
    <definedName name="Sparsity_Sec_lump_sum">[1]Proforma!$G$47</definedName>
    <definedName name="Sparsity_Total">'[1]New ISB'!$AI$5</definedName>
    <definedName name="Split_Sites_Total">'[1]New ISB'!$AK$5</definedName>
    <definedName name="Tapered_all_lump_sum" localSheetId="11">[1]Proforma!$K$52</definedName>
    <definedName name="Tapered_all_lump_sum" localSheetId="12">[1]Proforma!$K$52</definedName>
    <definedName name="Tapered_all_lump_sum">[3]Proforma!$L$49</definedName>
    <definedName name="Tapered_mid_lump_sum" localSheetId="11">[1]Proforma!$K$51</definedName>
    <definedName name="Tapered_mid_lump_sum" localSheetId="12">[1]Proforma!$K$51</definedName>
    <definedName name="Tapered_mid_lump_sum">[3]Proforma!$L$48</definedName>
    <definedName name="Tapered_primary_lump_sum" localSheetId="11">[1]Proforma!$K$49</definedName>
    <definedName name="Tapered_primary_lump_sum" localSheetId="12">[1]Proforma!$K$49</definedName>
    <definedName name="Tapered_primary_lump_sum">[3]Proforma!$L$46</definedName>
    <definedName name="Tapered_secondary_lump_sum" localSheetId="11">[1]Proforma!$K$50</definedName>
    <definedName name="Tapered_secondary_lump_sum" localSheetId="12">[1]Proforma!$K$50</definedName>
    <definedName name="Tapered_secondary_lump_sum">[3]Proforma!$L$47</definedName>
    <definedName name="Total_Notional_SEN">'[1]New ISB'!$AX$5</definedName>
    <definedName name="Total_Primary_funding">'[1]New ISB'!$BL$5</definedName>
    <definedName name="Total_Secondary_Funding">'[1]New ISB'!$BM$5</definedName>
    <definedName name="ValidationList1">'[2]Validation sheet'!$D$4:$D$37</definedName>
    <definedName name="ValidationList2">'[2]Validation sheet'!$C$40:$Z$40</definedName>
    <definedName name="YesNo">[2]Cover!$T$21:$T$22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 l="1"/>
  <c r="H45" i="1" s="1"/>
  <c r="I79" i="1" l="1"/>
  <c r="I80" i="1"/>
  <c r="I81" i="1"/>
  <c r="I78" i="1"/>
  <c r="O9" i="1"/>
  <c r="D138" i="7"/>
  <c r="I82" i="1" l="1"/>
  <c r="D75" i="7"/>
  <c r="X26" i="9" l="1"/>
  <c r="X19" i="9"/>
  <c r="X13" i="9"/>
  <c r="X12" i="9"/>
  <c r="X11" i="9"/>
  <c r="S25" i="9"/>
  <c r="U19" i="9"/>
  <c r="T19" i="9"/>
  <c r="U13" i="9"/>
  <c r="T13" i="9"/>
  <c r="U12" i="9"/>
  <c r="T12" i="9"/>
  <c r="U11" i="9"/>
  <c r="T11" i="9"/>
  <c r="U10" i="9"/>
  <c r="T10" i="9"/>
  <c r="U9" i="9"/>
  <c r="T9" i="9"/>
  <c r="U8" i="9"/>
  <c r="T8" i="9"/>
  <c r="S26" i="9"/>
  <c r="S19" i="9"/>
  <c r="S13" i="9"/>
  <c r="S12" i="9"/>
  <c r="S11" i="9"/>
  <c r="S10" i="9"/>
  <c r="S9" i="9"/>
  <c r="S8" i="9"/>
  <c r="D57" i="1" l="1"/>
  <c r="D59" i="1"/>
  <c r="I63" i="1"/>
  <c r="I66" i="1"/>
  <c r="I65" i="1"/>
  <c r="I64" i="1"/>
  <c r="I34" i="1"/>
  <c r="D96" i="1"/>
  <c r="D95" i="1"/>
  <c r="N9" i="1"/>
  <c r="D98" i="1"/>
  <c r="F16" i="1"/>
  <c r="F17" i="1"/>
  <c r="F18" i="1"/>
  <c r="S16" i="1"/>
  <c r="S19" i="1"/>
  <c r="S15" i="1"/>
  <c r="S18" i="1"/>
  <c r="S14" i="1"/>
  <c r="S17" i="1"/>
  <c r="S13" i="1"/>
  <c r="I88" i="1"/>
  <c r="I31" i="1"/>
  <c r="I87" i="1"/>
  <c r="D94" i="1" l="1"/>
  <c r="AA171" i="7"/>
  <c r="AA168" i="7"/>
  <c r="AA167" i="7"/>
  <c r="AA166" i="7"/>
  <c r="AA165" i="7"/>
  <c r="AA164" i="7"/>
  <c r="AA163" i="7"/>
  <c r="AA162" i="7"/>
  <c r="AA161" i="7"/>
  <c r="AA160" i="7"/>
  <c r="AA159" i="7"/>
  <c r="AA158" i="7"/>
  <c r="AA157" i="7"/>
  <c r="AA154" i="7"/>
  <c r="AA153" i="7"/>
  <c r="AA152" i="7"/>
  <c r="AA151" i="7"/>
  <c r="AA150" i="7"/>
  <c r="AA149" i="7"/>
  <c r="AA148" i="7"/>
  <c r="AA147" i="7"/>
  <c r="AA146" i="7"/>
  <c r="AA145" i="7"/>
  <c r="AA144" i="7"/>
  <c r="AA143" i="7"/>
  <c r="AA142" i="7"/>
  <c r="AA141" i="7"/>
  <c r="AA140" i="7"/>
  <c r="AA139" i="7"/>
  <c r="AA137" i="7"/>
  <c r="AA136" i="7"/>
  <c r="AA135" i="7"/>
  <c r="AA134" i="7"/>
  <c r="AA133" i="7"/>
  <c r="AA132" i="7"/>
  <c r="AA131" i="7"/>
  <c r="AA130" i="7"/>
  <c r="AA129" i="7"/>
  <c r="AA128" i="7"/>
  <c r="AA127" i="7"/>
  <c r="AA126" i="7"/>
  <c r="AA125" i="7"/>
  <c r="AA124" i="7"/>
  <c r="AA121" i="7"/>
  <c r="AA120" i="7"/>
  <c r="AA119" i="7"/>
  <c r="AA118" i="7"/>
  <c r="AA117" i="7"/>
  <c r="AA116" i="7"/>
  <c r="AA115" i="7"/>
  <c r="AA114" i="7"/>
  <c r="AA113" i="7"/>
  <c r="AA112" i="7"/>
  <c r="AA111" i="7"/>
  <c r="AA110" i="7"/>
  <c r="AA109" i="7"/>
  <c r="AA108" i="7"/>
  <c r="AA107" i="7"/>
  <c r="AA106" i="7"/>
  <c r="AA105" i="7"/>
  <c r="AA104" i="7"/>
  <c r="AA103" i="7"/>
  <c r="AA102" i="7"/>
  <c r="AA101" i="7"/>
  <c r="AA100" i="7"/>
  <c r="AA99" i="7"/>
  <c r="AA98" i="7"/>
  <c r="AA97" i="7"/>
  <c r="AA96" i="7"/>
  <c r="AA95" i="7"/>
  <c r="AA94" i="7"/>
  <c r="AA93" i="7"/>
  <c r="AA92" i="7"/>
  <c r="AA91" i="7"/>
  <c r="AA90" i="7"/>
  <c r="AA89" i="7"/>
  <c r="AA88" i="7"/>
  <c r="AA87" i="7"/>
  <c r="AA86" i="7"/>
  <c r="AA85" i="7"/>
  <c r="AA84" i="7"/>
  <c r="AA83" i="7"/>
  <c r="AA82" i="7"/>
  <c r="AA81" i="7"/>
  <c r="AA80" i="7"/>
  <c r="AA79" i="7"/>
  <c r="AA78" i="7"/>
  <c r="AA77" i="7"/>
  <c r="AA76" i="7"/>
  <c r="AA75" i="7"/>
  <c r="AA74" i="7"/>
  <c r="AA73" i="7"/>
  <c r="AA72" i="7"/>
  <c r="AA71" i="7"/>
  <c r="AA70" i="7"/>
  <c r="AA69" i="7"/>
  <c r="AA68" i="7"/>
  <c r="AA67" i="7"/>
  <c r="AA66" i="7"/>
  <c r="AA65" i="7"/>
  <c r="AA64" i="7"/>
  <c r="AA63" i="7"/>
  <c r="AA62" i="7"/>
  <c r="AA61" i="7"/>
  <c r="AA60" i="7"/>
  <c r="AA59" i="7"/>
  <c r="AA58" i="7"/>
  <c r="AA57" i="7"/>
  <c r="AA56" i="7"/>
  <c r="AA55" i="7"/>
  <c r="AA54" i="7"/>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A6" i="7"/>
  <c r="AA5" i="7"/>
  <c r="AA4" i="7"/>
  <c r="AA3" i="7"/>
  <c r="Z171" i="7"/>
  <c r="Z168" i="7"/>
  <c r="Z167" i="7"/>
  <c r="Z166" i="7"/>
  <c r="Z165" i="7"/>
  <c r="Z164" i="7"/>
  <c r="Z163" i="7"/>
  <c r="Z162" i="7"/>
  <c r="Z161" i="7"/>
  <c r="Z160" i="7"/>
  <c r="Z159" i="7"/>
  <c r="Z158" i="7"/>
  <c r="Z157" i="7"/>
  <c r="Z154" i="7"/>
  <c r="Z153" i="7"/>
  <c r="Z152" i="7"/>
  <c r="Z151" i="7"/>
  <c r="Z150" i="7"/>
  <c r="Z149" i="7"/>
  <c r="Z148" i="7"/>
  <c r="Z147" i="7"/>
  <c r="Z146" i="7"/>
  <c r="Z145" i="7"/>
  <c r="Z144" i="7"/>
  <c r="Z143" i="7"/>
  <c r="Z142" i="7"/>
  <c r="Z141" i="7"/>
  <c r="Z140" i="7"/>
  <c r="Z139" i="7"/>
  <c r="Z137" i="7"/>
  <c r="Z136" i="7"/>
  <c r="Z135" i="7"/>
  <c r="Z134" i="7"/>
  <c r="Z133" i="7"/>
  <c r="Z132" i="7"/>
  <c r="Z131" i="7"/>
  <c r="Z130" i="7"/>
  <c r="Z129" i="7"/>
  <c r="Z128" i="7"/>
  <c r="Z127" i="7"/>
  <c r="Z126" i="7"/>
  <c r="Z125" i="7"/>
  <c r="Z124" i="7"/>
  <c r="Z121" i="7"/>
  <c r="Z120" i="7"/>
  <c r="Z119" i="7"/>
  <c r="Z118" i="7"/>
  <c r="Z117" i="7"/>
  <c r="Z116" i="7"/>
  <c r="Z115" i="7"/>
  <c r="Z114" i="7"/>
  <c r="Z113" i="7"/>
  <c r="Z112" i="7"/>
  <c r="Z111" i="7"/>
  <c r="Z110" i="7"/>
  <c r="Z109" i="7"/>
  <c r="Z108" i="7"/>
  <c r="Z107" i="7"/>
  <c r="Z106" i="7"/>
  <c r="Z105" i="7"/>
  <c r="Z104" i="7"/>
  <c r="Z103" i="7"/>
  <c r="Z102" i="7"/>
  <c r="Z101" i="7"/>
  <c r="Z100" i="7"/>
  <c r="Z99" i="7"/>
  <c r="Z98" i="7"/>
  <c r="Z97" i="7"/>
  <c r="Z96" i="7"/>
  <c r="Z95" i="7"/>
  <c r="Z94" i="7"/>
  <c r="Z93" i="7"/>
  <c r="Z92" i="7"/>
  <c r="Z91" i="7"/>
  <c r="Z90" i="7"/>
  <c r="Z89" i="7"/>
  <c r="Z88" i="7"/>
  <c r="Z87" i="7"/>
  <c r="Z86" i="7"/>
  <c r="Z85" i="7"/>
  <c r="Z84" i="7"/>
  <c r="Z83" i="7"/>
  <c r="Z82" i="7"/>
  <c r="Z81" i="7"/>
  <c r="Z80" i="7"/>
  <c r="Z79" i="7"/>
  <c r="Z78" i="7"/>
  <c r="Z77" i="7"/>
  <c r="Z76" i="7"/>
  <c r="Z75" i="7"/>
  <c r="Z74" i="7"/>
  <c r="Z73" i="7"/>
  <c r="Z72" i="7"/>
  <c r="Z71" i="7"/>
  <c r="Z70" i="7"/>
  <c r="Z69" i="7"/>
  <c r="Z68" i="7"/>
  <c r="Z67" i="7"/>
  <c r="Z66" i="7"/>
  <c r="Z65" i="7"/>
  <c r="Z64" i="7"/>
  <c r="Z63" i="7"/>
  <c r="Z62" i="7"/>
  <c r="Z61" i="7"/>
  <c r="Z60" i="7"/>
  <c r="Z59" i="7"/>
  <c r="Z58" i="7"/>
  <c r="Z57" i="7"/>
  <c r="Z56" i="7"/>
  <c r="Z55" i="7"/>
  <c r="Z54" i="7"/>
  <c r="Z53" i="7"/>
  <c r="Z52"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Z23" i="7"/>
  <c r="Z22" i="7"/>
  <c r="Z21" i="7"/>
  <c r="Z20" i="7"/>
  <c r="Z19" i="7"/>
  <c r="Z18" i="7"/>
  <c r="Z17" i="7"/>
  <c r="Z16" i="7"/>
  <c r="Z15" i="7"/>
  <c r="Z14" i="7"/>
  <c r="Z13" i="7"/>
  <c r="Z12" i="7"/>
  <c r="Z11" i="7"/>
  <c r="Z10" i="7"/>
  <c r="Z9" i="7"/>
  <c r="Z8" i="7"/>
  <c r="Z7" i="7"/>
  <c r="Z6" i="7"/>
  <c r="Z5" i="7"/>
  <c r="Z4" i="7"/>
  <c r="Z3" i="7"/>
  <c r="Y171" i="7"/>
  <c r="Y168" i="7"/>
  <c r="Y167" i="7"/>
  <c r="Y166" i="7"/>
  <c r="Y165" i="7"/>
  <c r="Y164" i="7"/>
  <c r="Y163" i="7"/>
  <c r="Y162" i="7"/>
  <c r="Y161" i="7"/>
  <c r="Y160" i="7"/>
  <c r="Y159" i="7"/>
  <c r="Y158" i="7"/>
  <c r="Y157" i="7"/>
  <c r="Y154" i="7"/>
  <c r="Y153" i="7"/>
  <c r="Y152" i="7"/>
  <c r="Y151" i="7"/>
  <c r="Y150" i="7"/>
  <c r="Y149" i="7"/>
  <c r="Y148" i="7"/>
  <c r="Y147" i="7"/>
  <c r="Y146" i="7"/>
  <c r="Y145" i="7"/>
  <c r="Y144" i="7"/>
  <c r="Y143" i="7"/>
  <c r="Y142" i="7"/>
  <c r="Y141" i="7"/>
  <c r="Y140" i="7"/>
  <c r="Y139" i="7"/>
  <c r="Y137" i="7"/>
  <c r="Y136" i="7"/>
  <c r="Y135" i="7"/>
  <c r="Y134" i="7"/>
  <c r="Y133" i="7"/>
  <c r="Y132" i="7"/>
  <c r="Y131" i="7"/>
  <c r="Y130" i="7"/>
  <c r="Y129" i="7"/>
  <c r="Y128" i="7"/>
  <c r="Y127" i="7"/>
  <c r="Y126" i="7"/>
  <c r="Y125" i="7"/>
  <c r="Y124" i="7"/>
  <c r="Y121" i="7"/>
  <c r="Y120" i="7"/>
  <c r="Y119" i="7"/>
  <c r="Y118" i="7"/>
  <c r="Y117" i="7"/>
  <c r="Y116" i="7"/>
  <c r="Y115" i="7"/>
  <c r="Y114" i="7"/>
  <c r="Y113" i="7"/>
  <c r="Y112" i="7"/>
  <c r="Y111" i="7"/>
  <c r="Y110" i="7"/>
  <c r="Y109" i="7"/>
  <c r="Y108" i="7"/>
  <c r="Y107" i="7"/>
  <c r="Y106" i="7"/>
  <c r="Y105" i="7"/>
  <c r="Y104" i="7"/>
  <c r="Y103" i="7"/>
  <c r="Y102" i="7"/>
  <c r="Y101" i="7"/>
  <c r="Y100" i="7"/>
  <c r="Y99" i="7"/>
  <c r="Y98" i="7"/>
  <c r="Y97" i="7"/>
  <c r="Y96" i="7"/>
  <c r="Y95" i="7"/>
  <c r="Y94" i="7"/>
  <c r="Y93" i="7"/>
  <c r="Y92" i="7"/>
  <c r="Y91" i="7"/>
  <c r="Y90" i="7"/>
  <c r="Y89" i="7"/>
  <c r="Y88" i="7"/>
  <c r="Y87" i="7"/>
  <c r="Y86" i="7"/>
  <c r="Y85" i="7"/>
  <c r="Y84" i="7"/>
  <c r="Y83" i="7"/>
  <c r="Y82" i="7"/>
  <c r="Y81" i="7"/>
  <c r="Y80" i="7"/>
  <c r="Y79" i="7"/>
  <c r="Y78" i="7"/>
  <c r="Y77" i="7"/>
  <c r="Y76" i="7"/>
  <c r="Y75" i="7"/>
  <c r="Y74" i="7"/>
  <c r="Y73" i="7"/>
  <c r="Y72" i="7"/>
  <c r="Y71" i="7"/>
  <c r="Y70" i="7"/>
  <c r="Y69" i="7"/>
  <c r="Y68" i="7"/>
  <c r="Y67" i="7"/>
  <c r="Y66" i="7"/>
  <c r="Y65" i="7"/>
  <c r="Y64" i="7"/>
  <c r="Y63" i="7"/>
  <c r="Y62" i="7"/>
  <c r="Y61" i="7"/>
  <c r="Y60" i="7"/>
  <c r="Y59" i="7"/>
  <c r="Y58" i="7"/>
  <c r="Y57" i="7"/>
  <c r="Y56" i="7"/>
  <c r="Y55" i="7"/>
  <c r="Y54" i="7"/>
  <c r="Y53" i="7"/>
  <c r="Y52"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Y15" i="7"/>
  <c r="Y14" i="7"/>
  <c r="Y13" i="7"/>
  <c r="Y12" i="7"/>
  <c r="Y11" i="7"/>
  <c r="Y10" i="7"/>
  <c r="Y9" i="7"/>
  <c r="Y8" i="7"/>
  <c r="Y7" i="7"/>
  <c r="Y6" i="7"/>
  <c r="Y5" i="7"/>
  <c r="Y4" i="7"/>
  <c r="Y3" i="7"/>
  <c r="C178" i="7"/>
  <c r="C177" i="7"/>
  <c r="D171" i="7"/>
  <c r="W169" i="7"/>
  <c r="V169" i="7"/>
  <c r="U169" i="7"/>
  <c r="T169" i="7"/>
  <c r="S169" i="7"/>
  <c r="R169" i="7"/>
  <c r="Q169" i="7"/>
  <c r="P169" i="7"/>
  <c r="O169" i="7"/>
  <c r="N169" i="7"/>
  <c r="M169" i="7"/>
  <c r="L169" i="7"/>
  <c r="K169" i="7"/>
  <c r="J169" i="7"/>
  <c r="I169" i="7"/>
  <c r="H169" i="7"/>
  <c r="G169" i="7"/>
  <c r="F169" i="7"/>
  <c r="E169" i="7"/>
  <c r="D168" i="7"/>
  <c r="D167" i="7"/>
  <c r="D166" i="7"/>
  <c r="D165" i="7"/>
  <c r="D164" i="7"/>
  <c r="D163" i="7"/>
  <c r="D162" i="7"/>
  <c r="D161" i="7"/>
  <c r="D160" i="7"/>
  <c r="D159" i="7"/>
  <c r="D158" i="7"/>
  <c r="D157" i="7"/>
  <c r="W155" i="7"/>
  <c r="V155" i="7"/>
  <c r="U155" i="7"/>
  <c r="T155" i="7"/>
  <c r="S155" i="7"/>
  <c r="R155" i="7"/>
  <c r="Q155" i="7"/>
  <c r="P155" i="7"/>
  <c r="O155" i="7"/>
  <c r="N155" i="7"/>
  <c r="M155" i="7"/>
  <c r="L155" i="7"/>
  <c r="K155" i="7"/>
  <c r="J155" i="7"/>
  <c r="I155" i="7"/>
  <c r="H155" i="7"/>
  <c r="G155" i="7"/>
  <c r="F155" i="7"/>
  <c r="E155" i="7"/>
  <c r="D154" i="7"/>
  <c r="D153" i="7"/>
  <c r="D152" i="7"/>
  <c r="D151" i="7"/>
  <c r="D150" i="7"/>
  <c r="D149" i="7"/>
  <c r="D148" i="7"/>
  <c r="D147" i="7"/>
  <c r="D146" i="7"/>
  <c r="D145" i="7"/>
  <c r="D144" i="7"/>
  <c r="D143" i="7"/>
  <c r="D142" i="7"/>
  <c r="D141" i="7"/>
  <c r="D140" i="7"/>
  <c r="D139" i="7"/>
  <c r="D137" i="7"/>
  <c r="D136" i="7"/>
  <c r="D135" i="7"/>
  <c r="D134" i="7"/>
  <c r="D133" i="7"/>
  <c r="D132" i="7"/>
  <c r="D131" i="7"/>
  <c r="D130" i="7"/>
  <c r="D129" i="7"/>
  <c r="D128" i="7"/>
  <c r="D127" i="7"/>
  <c r="D126" i="7"/>
  <c r="D125" i="7"/>
  <c r="D124" i="7"/>
  <c r="W122" i="7"/>
  <c r="V122" i="7"/>
  <c r="V173" i="7" s="1"/>
  <c r="U122" i="7"/>
  <c r="T122" i="7"/>
  <c r="S122" i="7"/>
  <c r="R122" i="7"/>
  <c r="R173" i="7" s="1"/>
  <c r="Q122" i="7"/>
  <c r="P122" i="7"/>
  <c r="O122" i="7"/>
  <c r="N122" i="7"/>
  <c r="N173" i="7" s="1"/>
  <c r="M122" i="7"/>
  <c r="L122" i="7"/>
  <c r="K122" i="7"/>
  <c r="J122" i="7"/>
  <c r="J173" i="7" s="1"/>
  <c r="I122" i="7"/>
  <c r="H122" i="7"/>
  <c r="G122" i="7"/>
  <c r="F122" i="7"/>
  <c r="F173" i="7" s="1"/>
  <c r="E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G14" i="1" s="1"/>
  <c r="I30" i="1" s="1"/>
  <c r="D14" i="7"/>
  <c r="D13" i="7"/>
  <c r="D12" i="7"/>
  <c r="D11" i="7"/>
  <c r="D10" i="7"/>
  <c r="D9" i="7"/>
  <c r="D8" i="7"/>
  <c r="D7" i="7"/>
  <c r="D6" i="7"/>
  <c r="D5" i="7"/>
  <c r="D4" i="7"/>
  <c r="D3" i="7"/>
  <c r="D155" i="7" l="1"/>
  <c r="L173" i="7"/>
  <c r="D122" i="7"/>
  <c r="T173" i="7"/>
  <c r="H173" i="7"/>
  <c r="P173" i="7"/>
  <c r="E173" i="7"/>
  <c r="D173" i="7" s="1"/>
  <c r="I173" i="7"/>
  <c r="M173" i="7"/>
  <c r="Q173" i="7"/>
  <c r="U173" i="7"/>
  <c r="G173" i="7"/>
  <c r="K173" i="7"/>
  <c r="O173" i="7"/>
  <c r="S173" i="7"/>
  <c r="W173" i="7"/>
  <c r="D169" i="7"/>
  <c r="G61" i="1" l="1"/>
  <c r="G60" i="1"/>
  <c r="G59" i="1"/>
  <c r="G58" i="1"/>
  <c r="G57" i="1"/>
  <c r="G49" i="1" l="1"/>
  <c r="D241" i="8" l="1"/>
  <c r="D240" i="8"/>
  <c r="D239" i="8"/>
  <c r="D238" i="8"/>
  <c r="D237" i="8"/>
  <c r="G202" i="8"/>
  <c r="F202" i="8"/>
  <c r="I52" i="1" l="1"/>
  <c r="I51" i="1"/>
  <c r="I50" i="1"/>
  <c r="I49" i="1"/>
  <c r="I62" i="1" l="1"/>
  <c r="G28" i="1"/>
  <c r="I71" i="1"/>
  <c r="I70" i="1"/>
  <c r="I37" i="1"/>
  <c r="R19" i="1"/>
  <c r="I38" i="1"/>
  <c r="R13" i="1"/>
  <c r="F28" i="1"/>
  <c r="F29" i="1"/>
  <c r="G29" i="1"/>
  <c r="G25" i="1"/>
  <c r="G21" i="1"/>
  <c r="F27" i="1"/>
  <c r="F23" i="1"/>
  <c r="G24" i="1"/>
  <c r="G20" i="1"/>
  <c r="F26" i="1"/>
  <c r="F22" i="1"/>
  <c r="G22" i="1"/>
  <c r="F24" i="1"/>
  <c r="G27" i="1"/>
  <c r="G23" i="1"/>
  <c r="F25" i="1"/>
  <c r="F21" i="1"/>
  <c r="G26" i="1"/>
  <c r="F20" i="1"/>
  <c r="F56" i="1"/>
  <c r="H56" i="1" s="1"/>
  <c r="F58" i="1"/>
  <c r="F61" i="1"/>
  <c r="F59" i="1"/>
  <c r="F57" i="1"/>
  <c r="F60" i="1"/>
  <c r="F55" i="1"/>
  <c r="H55" i="1" s="1"/>
  <c r="H50" i="1"/>
  <c r="F49" i="1"/>
  <c r="F48" i="1"/>
  <c r="H52" i="1"/>
  <c r="H51" i="1"/>
  <c r="I33" i="1"/>
  <c r="I32" i="1"/>
  <c r="H27" i="1" l="1"/>
  <c r="H29" i="1"/>
  <c r="I89" i="1"/>
  <c r="H26" i="1"/>
  <c r="H22" i="1"/>
  <c r="H28" i="1"/>
  <c r="H23" i="1"/>
  <c r="H25" i="1"/>
  <c r="H24" i="1"/>
  <c r="H21" i="1"/>
  <c r="S20" i="1"/>
  <c r="I41" i="1" s="1"/>
  <c r="H48" i="1" l="1"/>
  <c r="H49" i="1"/>
  <c r="G48" i="1"/>
  <c r="I48" i="1" l="1"/>
  <c r="I72" i="1" l="1"/>
  <c r="H61" i="1" l="1"/>
  <c r="H60" i="1"/>
  <c r="H59" i="1"/>
  <c r="H58" i="1"/>
  <c r="H57" i="1"/>
  <c r="G56" i="1"/>
  <c r="G55" i="1"/>
  <c r="I55" i="1" l="1"/>
  <c r="I28" i="1"/>
  <c r="H20" i="1"/>
  <c r="I20" i="1" s="1"/>
  <c r="H18" i="1"/>
  <c r="H17" i="1"/>
  <c r="H16" i="1"/>
  <c r="I67" i="1" l="1"/>
  <c r="I16" i="1"/>
  <c r="I36" i="1" s="1"/>
  <c r="I39" i="1" l="1"/>
  <c r="I43" i="1" l="1"/>
  <c r="I7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tc={8CBDD795-5BFC-4AE9-9644-0DDBE2682479}</author>
  </authors>
  <commentList>
    <comment ref="G192" authorId="0" shapeId="0" xr:uid="{8CBDD795-5BFC-4AE9-9644-0DDBE2682479}">
      <text>
        <t>[Threaded comment]
Your version of Excel allows you to read this threaded comment; however, any edits to it will get removed if the file is opened in a newer version of Excel. Learn more: https://go.microsoft.com/fwlink/?linkid=870924
Comment:
    From 21-22 APT (Local Factors Tab)</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KONTIDOU, Fani</author>
    <author>BAXTER, William</author>
  </authors>
  <commentList>
    <comment ref="M1" authorId="0" shapeId="0" xr:uid="{48CCD868-03F8-4675-856B-1C1DA5568D38}">
      <text>
        <r>
          <rPr>
            <sz val="8"/>
            <color indexed="81"/>
            <rFont val="Tahoma"/>
            <family val="2"/>
          </rPr>
          <t>Total Number of Funded Pupils  inclusive of reception uplift (if applicable), adjusted for part-year funding</t>
        </r>
      </text>
    </comment>
    <comment ref="N1" authorId="1" shapeId="0" xr:uid="{E9157082-CA0A-4386-B8B6-8A145BB3B4AF}">
      <text>
        <r>
          <rPr>
            <sz val="8"/>
            <color indexed="81"/>
            <rFont val="Tahoma"/>
            <family val="2"/>
          </rPr>
          <t>Total Number of Funded Primary Pupils  inclusive of reception uplift (if applicable), adjusted for part-year funding</t>
        </r>
      </text>
    </comment>
    <comment ref="O1" authorId="1" shapeId="0" xr:uid="{39A87FED-5745-4868-8773-3AB29AFEB95E}">
      <text>
        <r>
          <rPr>
            <sz val="8"/>
            <color indexed="81"/>
            <rFont val="Tahoma"/>
            <family val="2"/>
          </rPr>
          <t>The NOR Reception total does not include any pupils included in the recption uplift figure</t>
        </r>
      </text>
    </comment>
    <comment ref="P1" authorId="0" shapeId="0" xr:uid="{535E24C0-6FCE-4B17-8CCB-1757DB6FF94C}">
      <text>
        <r>
          <rPr>
            <sz val="8"/>
            <color indexed="81"/>
            <rFont val="Tahoma"/>
            <family val="2"/>
          </rPr>
          <t xml:space="preserve">Total NOR in years 1 to 6 adjusted for part year funding. This figure will only be used for the calculation of the eligible proportion of pupils for the primary prior attainment factor
</t>
        </r>
      </text>
    </comment>
    <comment ref="Q1" authorId="1" shapeId="0" xr:uid="{46FF49B7-395F-4721-95B0-00DA75D2044D}">
      <text>
        <r>
          <rPr>
            <sz val="8"/>
            <color indexed="81"/>
            <rFont val="Tahoma"/>
            <family val="2"/>
          </rPr>
          <t>Total Number of Funded Pupils adjusted for part-year funding</t>
        </r>
      </text>
    </comment>
    <comment ref="T1" authorId="1" shapeId="0" xr:uid="{96B83BD7-C003-4E43-90A6-4E5CEE800DDF}">
      <text>
        <r>
          <rPr>
            <sz val="8"/>
            <color indexed="81"/>
            <rFont val="Tahoma"/>
            <family val="2"/>
          </rPr>
          <t>Total NOR in year7 adjusted for part year funding. This figure will only be used for the calculation of the eligible proportion of pupils for the secondary prior attainment factor</t>
        </r>
      </text>
    </comment>
    <comment ref="U1" authorId="1" shapeId="0" xr:uid="{DCAA6F96-D2C3-42DE-92B3-73A46E10567C}">
      <text>
        <r>
          <rPr>
            <sz val="8"/>
            <color indexed="81"/>
            <rFont val="Tahoma"/>
            <family val="2"/>
          </rPr>
          <t>Total NOR in year 8 adjusted for part year funding. This figure will only be used for the calculation of the eligible proportion of pupils for the secondary prior attainment factor</t>
        </r>
      </text>
    </comment>
    <comment ref="V1" authorId="1" shapeId="0" xr:uid="{8D43EC95-1D58-4841-8558-EF42315CF2B1}">
      <text>
        <r>
          <rPr>
            <sz val="8"/>
            <color indexed="81"/>
            <rFont val="Tahoma"/>
            <family val="2"/>
          </rPr>
          <t>Total NOR in year 9 adjusted for part year funding. This figure will only be used for the calculation of the eligible proportion of pupils for the secondary prior attainment factor</t>
        </r>
      </text>
    </comment>
    <comment ref="W1" authorId="1" shapeId="0" xr:uid="{2662C11B-58CC-47BE-981B-DF0A033BDD56}">
      <text>
        <r>
          <rPr>
            <sz val="8"/>
            <color indexed="81"/>
            <rFont val="Tahoma"/>
            <family val="2"/>
          </rPr>
          <t>Total NOR in year 10 adjusted for part year funding. This figure will only be used for the calculation of the eligible proportion of pupils for the secondary prior attainment factor</t>
        </r>
        <r>
          <rPr>
            <sz val="9"/>
            <color indexed="81"/>
            <rFont val="Tahoma"/>
            <family val="2"/>
          </rPr>
          <t xml:space="preserve">
</t>
        </r>
      </text>
    </comment>
    <comment ref="X1" authorId="1" shapeId="0" xr:uid="{08C6BDD3-ED4E-4A27-994B-BD45CB88ABD6}">
      <text>
        <r>
          <rPr>
            <sz val="8"/>
            <color indexed="81"/>
            <rFont val="Tahoma"/>
            <family val="2"/>
          </rPr>
          <t>Total NOR in year 11 adjusted for part year funding. This figure will only be used for the calculation of the eligible proportion of pupils for the secondary prior attainment factor</t>
        </r>
      </text>
    </comment>
    <comment ref="Z1" authorId="0" shapeId="0" xr:uid="{359D61AF-708C-44D6-9477-81234F0CF63D}">
      <text>
        <r>
          <rPr>
            <sz val="8"/>
            <color indexed="81"/>
            <rFont val="Tahoma"/>
            <family val="2"/>
          </rPr>
          <t xml:space="preserve">Total NOR excluding Reception uplift (if applicable)
</t>
        </r>
      </text>
    </comment>
    <comment ref="BK1" authorId="1" shapeId="0" xr:uid="{9261BB0F-52B8-43DB-8FD8-35ACC40A25FB}">
      <text>
        <r>
          <rPr>
            <sz val="9"/>
            <color indexed="81"/>
            <rFont val="Tahoma"/>
            <family val="2"/>
          </rPr>
          <t>For the purpose of sparsity funding all middle and all-though school distances are recorded in the secondary column.</t>
        </r>
      </text>
    </comment>
    <comment ref="BL1" authorId="0" shapeId="0" xr:uid="{16A81D13-224E-49FF-84A5-8BF038F5634C}">
      <text>
        <r>
          <rPr>
            <sz val="8"/>
            <color indexed="81"/>
            <rFont val="Tahoma"/>
            <family val="2"/>
          </rPr>
          <t>For the purpose of sparsity funding all middle and all-though school distances are recorded in the secondary column.</t>
        </r>
      </text>
    </comment>
    <comment ref="BM1" authorId="1" shapeId="0" xr:uid="{9A0745F6-3B90-49CC-8BDB-52833DD543C0}">
      <text>
        <r>
          <rPr>
            <sz val="8"/>
            <color indexed="81"/>
            <rFont val="Tahoma"/>
            <family val="2"/>
          </rPr>
          <t xml:space="preserve">If the fixed lump sum is selected on the Proforma worksheet the value will be 0 where the schools NOR is above the threshold or 1 where the NOR is below the threshold.
If either Tapered or NFF is selected the value will be 0 where the NOR exceeds the threshold and between 0 and 1 depending on the NOR. For the Tapered calculation the taper begins immediately whereas for the NFF the taper only begins when the NOR exceeds 50% of the threshold (so for a school with 75% of the NOR threshold they would receive 25% of the lump sum under the Tapered calculation and 50% under the NFF calculation).
</t>
        </r>
      </text>
    </comment>
    <comment ref="BN1" authorId="1" shapeId="0" xr:uid="{9AE90417-EF14-4C71-A164-9DDF214FC1EF}">
      <text>
        <r>
          <rPr>
            <sz val="8"/>
            <color indexed="81"/>
            <rFont val="Tahoma"/>
            <family val="2"/>
          </rPr>
          <t xml:space="preserve">Where a user has selected no for the distance taper on the Proforma worksheet this will either show 1 where the distance exceeds the sparsity distance threshold or 0 where it is below the threshold.  
Where yes is selected for the distance taper a value between 0 and 1 will be shown where the distance is below the threshold but between 80% and 100% of the threshold. If the schools sparsity distance is below 80% of the threshold the value will be 0 and if it is over the threshold it will be 1.
</t>
        </r>
      </text>
    </comment>
    <comment ref="BO1" authorId="0" shapeId="0" xr:uid="{8497E4BF-AA1F-486D-8A23-6991B16674B6}">
      <text>
        <r>
          <rPr>
            <sz val="8"/>
            <color indexed="81"/>
            <rFont val="Tahoma"/>
            <family val="2"/>
          </rPr>
          <t xml:space="preserve">This column shows whether a school meets the sparsity criteria (1) or not (0)
</t>
        </r>
      </text>
    </comment>
    <comment ref="BP1" authorId="1" shapeId="0" xr:uid="{74914ED8-74E9-4DCA-84D3-D7278587A899}">
      <text>
        <r>
          <rPr>
            <sz val="8"/>
            <color indexed="81"/>
            <rFont val="Tahoma"/>
            <family val="2"/>
          </rPr>
          <t>This column shows the poportion of the total pupils at the school in the primary phase.  This value is only for use in the De Delegation calculation.</t>
        </r>
      </text>
    </comment>
    <comment ref="BQ1" authorId="1" shapeId="0" xr:uid="{66709EAB-97CC-4279-84C3-E5E2F7AEF2F7}">
      <text>
        <r>
          <rPr>
            <sz val="8"/>
            <color indexed="81"/>
            <rFont val="Tahoma"/>
            <family val="2"/>
          </rPr>
          <t>This column shows the poportion of the total pupils at the school in the secondary phase.  This value is only for use in the De Delegation calculation.</t>
        </r>
      </text>
    </comment>
  </commentList>
</comments>
</file>

<file path=xl/sharedStrings.xml><?xml version="1.0" encoding="utf-8"?>
<sst xmlns="http://schemas.openxmlformats.org/spreadsheetml/2006/main" count="3538" uniqueCount="1197">
  <si>
    <t>Please select a school's LAEstab in cell C9, and the Proforma and De-delegation tables will be populated with the relevant data</t>
  </si>
  <si>
    <t/>
  </si>
  <si>
    <t>Proforma table</t>
  </si>
  <si>
    <t>De-delegation table</t>
  </si>
  <si>
    <t>Pupil Led Factors</t>
  </si>
  <si>
    <t>Secondary</t>
  </si>
  <si>
    <t>Pupil Units</t>
  </si>
  <si>
    <t xml:space="preserve">Description </t>
  </si>
  <si>
    <t>Amount per pupil</t>
  </si>
  <si>
    <t xml:space="preserve">Sub Total </t>
  </si>
  <si>
    <t xml:space="preserve">Total </t>
  </si>
  <si>
    <t>Primary (Years R-6)</t>
  </si>
  <si>
    <t>Key Stage 3  (Years 7-9)</t>
  </si>
  <si>
    <t>Key Stage 4 (Years 10-11)</t>
  </si>
  <si>
    <t>FSM</t>
  </si>
  <si>
    <t>Total De-delegation</t>
  </si>
  <si>
    <t>IDACI Band D</t>
  </si>
  <si>
    <t>IDACI Band C</t>
  </si>
  <si>
    <t>IDACI Band B</t>
  </si>
  <si>
    <t>IDACI Band A</t>
  </si>
  <si>
    <t>N/A</t>
  </si>
  <si>
    <t>Primary</t>
  </si>
  <si>
    <t>Total</t>
  </si>
  <si>
    <t>IDACI Score 0.35-0.4</t>
  </si>
  <si>
    <t>IDACI Score 0.4-0.5</t>
  </si>
  <si>
    <t>IDACI Score 0.5-1</t>
  </si>
  <si>
    <t>Secondary pupils not achieving (KS2 level 4 English and Maths)</t>
  </si>
  <si>
    <t>Lump Sum</t>
  </si>
  <si>
    <t>Total Funding for Schools Block Formula (excluding minimum per pupil funding level MFG Funding Total) (£)</t>
  </si>
  <si>
    <t>Total Funding For Schools Block Formula (£)</t>
  </si>
  <si>
    <t>Total De delegation</t>
  </si>
  <si>
    <t>Total Funding For Schools Block Formula (after deduction of de delegation and education functions) (£)</t>
  </si>
  <si>
    <r>
      <t xml:space="preserve">** </t>
    </r>
    <r>
      <rPr>
        <u/>
        <sz val="10"/>
        <rFont val="Arial"/>
        <family val="2"/>
      </rPr>
      <t>High Cost Block monies included in Schools Block</t>
    </r>
  </si>
  <si>
    <t xml:space="preserve">Total: </t>
  </si>
  <si>
    <t>Early Years</t>
  </si>
  <si>
    <t>Deprivation</t>
  </si>
  <si>
    <t>EAL</t>
  </si>
  <si>
    <t>Universal</t>
  </si>
  <si>
    <t>Extended</t>
  </si>
  <si>
    <t>Hours</t>
  </si>
  <si>
    <t>Places</t>
  </si>
  <si>
    <t>Nursery</t>
  </si>
  <si>
    <t>School</t>
  </si>
  <si>
    <t>Bursary</t>
  </si>
  <si>
    <t>Protection</t>
  </si>
  <si>
    <t>Annex A</t>
  </si>
  <si>
    <t>Check</t>
  </si>
  <si>
    <t>Community Nursery Schools</t>
  </si>
  <si>
    <t>Abercromby Nursery and Community</t>
  </si>
  <si>
    <t>Chatham Place Nursery</t>
  </si>
  <si>
    <t>East Prescot Road Nursery</t>
  </si>
  <si>
    <t>Ellergreen Nursery School</t>
  </si>
  <si>
    <t>Community Primary Schools</t>
  </si>
  <si>
    <t>Anfield Primary</t>
  </si>
  <si>
    <t>Banks Road JMI</t>
  </si>
  <si>
    <t>Barlows Primary</t>
  </si>
  <si>
    <t>Belle Vale JMI Primary</t>
  </si>
  <si>
    <t>Blackmoor Park Junior</t>
  </si>
  <si>
    <t>Blackmoor Park Infants'</t>
  </si>
  <si>
    <t>Blueberry Park Primary</t>
  </si>
  <si>
    <t>Booker Avenue Junior</t>
  </si>
  <si>
    <t>Booker Avenue Infant</t>
  </si>
  <si>
    <t>Broadgreen Primary</t>
  </si>
  <si>
    <t>Broad Square Community Primary</t>
  </si>
  <si>
    <t>Childwall Valley Primary</t>
  </si>
  <si>
    <t>Corinthian Community Primary</t>
  </si>
  <si>
    <t>Dovecot JMI</t>
  </si>
  <si>
    <t>Dovedale Primary</t>
  </si>
  <si>
    <t>Fazakerley Primary</t>
  </si>
  <si>
    <t>Florence Melly Primary</t>
  </si>
  <si>
    <t>Four Oaks Primary</t>
  </si>
  <si>
    <t>Gilmour Junior</t>
  </si>
  <si>
    <t>Gilmour Infant</t>
  </si>
  <si>
    <t>Greenbank Primary</t>
  </si>
  <si>
    <t>Gwladys Street Primary and Nursery</t>
  </si>
  <si>
    <t>Hunts Cross</t>
  </si>
  <si>
    <t>Kensington Community Primary</t>
  </si>
  <si>
    <t>Kingsley Community Primary</t>
  </si>
  <si>
    <t>Knotty Ash Primary</t>
  </si>
  <si>
    <t>Lawrence Community Primary</t>
  </si>
  <si>
    <t>Leamington Primary</t>
  </si>
  <si>
    <t>Lister Junior</t>
  </si>
  <si>
    <t>Lister Drive Infant</t>
  </si>
  <si>
    <t>Longmoor Primary</t>
  </si>
  <si>
    <t>Mab Lane JMI</t>
  </si>
  <si>
    <t>Matthew Arnold Primary</t>
  </si>
  <si>
    <t>Middlefield Primary</t>
  </si>
  <si>
    <t>Monksdown Primary</t>
  </si>
  <si>
    <t>Mosspits Lane Primary</t>
  </si>
  <si>
    <t>Norman Pannell Primary</t>
  </si>
  <si>
    <t>Northcote Primary</t>
  </si>
  <si>
    <t>Northway Primary</t>
  </si>
  <si>
    <t>Phoenix Primary</t>
  </si>
  <si>
    <t>Pinehurst Primary</t>
  </si>
  <si>
    <t>Pleasant Street Primary</t>
  </si>
  <si>
    <t>Ranworth Square Primary</t>
  </si>
  <si>
    <t>Rice Lane Primary</t>
  </si>
  <si>
    <t>Rudston Primary</t>
  </si>
  <si>
    <t>St Michael-in-the-Hamlet Primary</t>
  </si>
  <si>
    <t>Smithdown Primary</t>
  </si>
  <si>
    <t>Springwood Heath Primary</t>
  </si>
  <si>
    <t>Stockton Wood Community Primary</t>
  </si>
  <si>
    <t>Sudley Junior</t>
  </si>
  <si>
    <t>Sudley Infant</t>
  </si>
  <si>
    <t>Wellesbourne Primary</t>
  </si>
  <si>
    <t>Whitefield JMI</t>
  </si>
  <si>
    <t>Windsor Community Primary</t>
  </si>
  <si>
    <t>Woolton Primary</t>
  </si>
  <si>
    <t>Childwall C of E Primary</t>
  </si>
  <si>
    <t>Kirkdale, St Lawrence C of E Primary</t>
  </si>
  <si>
    <t>St Anne's C of E Primary</t>
  </si>
  <si>
    <t>St Mary's  C of E Primary, West Derby</t>
  </si>
  <si>
    <t>Arnot St Mary CE Primary</t>
  </si>
  <si>
    <t>St Cleopas' C of E Primary</t>
  </si>
  <si>
    <t>St Margaret's Anfield C of E Primary</t>
  </si>
  <si>
    <t>Wavertree C of E</t>
  </si>
  <si>
    <t>Catholic Primary Schools</t>
  </si>
  <si>
    <t>All Saints' Catholic Primary</t>
  </si>
  <si>
    <t>Blessed Sacrament Catholic Primary</t>
  </si>
  <si>
    <t>Christ The King Catholic Primary</t>
  </si>
  <si>
    <t>Holy Cross Catholic Primary</t>
  </si>
  <si>
    <t>Holy Family Catholic Primary School</t>
  </si>
  <si>
    <t>Holy Name Catholic Primary</t>
  </si>
  <si>
    <t>Holy Trinity Catholic Primary</t>
  </si>
  <si>
    <t>Much Woolton Catholic Primary</t>
  </si>
  <si>
    <t>Our Lady and St Philomena's Catholic Primary</t>
  </si>
  <si>
    <t>Our Lady and St Swithin's Catholic Primary</t>
  </si>
  <si>
    <t>Our Lady of the Assumption Catholic Primary</t>
  </si>
  <si>
    <t>Our Lady of Good Help Catholic Primary</t>
  </si>
  <si>
    <t>Our Lady Immaculate Catholic Primary</t>
  </si>
  <si>
    <t>Our Lady's Bishop Eton Catholic Primary</t>
  </si>
  <si>
    <t>Runymede St Edwards RC School</t>
  </si>
  <si>
    <t>Sacred Heart Catholic Primary</t>
  </si>
  <si>
    <t>St Ambrose's Catholic Primary</t>
  </si>
  <si>
    <t>St Anne's Catholic Primary</t>
  </si>
  <si>
    <t>St Anthony Of Padua Catholic Primary</t>
  </si>
  <si>
    <t>St Austin's Catholic Primary</t>
  </si>
  <si>
    <t>St Cecilia's Catholic Junior</t>
  </si>
  <si>
    <t>St Cecilia's Catholic Infant</t>
  </si>
  <si>
    <t>St Charles' Catholic Primary</t>
  </si>
  <si>
    <t>St Christopher's Catholic Primary</t>
  </si>
  <si>
    <t>St Clare's Catholic Primary</t>
  </si>
  <si>
    <t>St Cuthbert's Catholic Primary</t>
  </si>
  <si>
    <t>St Finbar's Catholic Primary</t>
  </si>
  <si>
    <t>St Francis De Sales Catholic Junior Mixed</t>
  </si>
  <si>
    <t>St Francis De Sales Catholic Inf &amp; Nursery</t>
  </si>
  <si>
    <t>St Gregory's Catholic JMI</t>
  </si>
  <si>
    <t>St Hugh's Catholic Primary</t>
  </si>
  <si>
    <t>St John's Catholic Primary</t>
  </si>
  <si>
    <t>St Matthew's Catholic Primary</t>
  </si>
  <si>
    <t>St Michael's Catholic Primary</t>
  </si>
  <si>
    <t>St Nicholas' Catholic Primary</t>
  </si>
  <si>
    <t>St Oswald's Catholic Primary</t>
  </si>
  <si>
    <t>St Paschal Baylon Catholic Primary</t>
  </si>
  <si>
    <t>St Patrick's Catholic Primary</t>
  </si>
  <si>
    <t>St Paul's Catholic Junior</t>
  </si>
  <si>
    <t>St Paul's and St Timothy's Catholic Infant</t>
  </si>
  <si>
    <t>St Sebastian's Catholic JMI</t>
  </si>
  <si>
    <t>St Teresa of Lisieux Catholic Primary</t>
  </si>
  <si>
    <t>The Trinity Catholic Primary</t>
  </si>
  <si>
    <t>St Vincent de Paul Catholic Primary</t>
  </si>
  <si>
    <t>Emmaus C of E and Catholic Primary</t>
  </si>
  <si>
    <t>Faith Primary</t>
  </si>
  <si>
    <t>King David Primary</t>
  </si>
  <si>
    <t>Calderstones</t>
  </si>
  <si>
    <t>Gateacre Community Comprehensive</t>
  </si>
  <si>
    <t>Holly Lodge Girls College</t>
  </si>
  <si>
    <t>Archbishop Blanch C of E VA High</t>
  </si>
  <si>
    <t>St Hilda's C of E High</t>
  </si>
  <si>
    <t>King David High</t>
  </si>
  <si>
    <t>Archbishop Beck Catholic Sports College</t>
  </si>
  <si>
    <t>Broughton Hall High</t>
  </si>
  <si>
    <t>Cardinal Heenan Catholic High</t>
  </si>
  <si>
    <t>Notre Dame Catholic College for the Arts</t>
  </si>
  <si>
    <t>St John Bosco Arts College</t>
  </si>
  <si>
    <t>St Julie's Catholic High</t>
  </si>
  <si>
    <t>Special Schools</t>
  </si>
  <si>
    <t>Abbot's Lea</t>
  </si>
  <si>
    <t>Childwall Abbey</t>
  </si>
  <si>
    <t>Bank View</t>
  </si>
  <si>
    <t>Clifford Holroyde</t>
  </si>
  <si>
    <t>Ernest Cookson</t>
  </si>
  <si>
    <t>Hope</t>
  </si>
  <si>
    <t>Millstead Special Needs Primary</t>
  </si>
  <si>
    <t>Palmerston</t>
  </si>
  <si>
    <t>Princes Primary</t>
  </si>
  <si>
    <t>Redbridge High</t>
  </si>
  <si>
    <t>Sandfield Park</t>
  </si>
  <si>
    <t>Woolton High</t>
  </si>
  <si>
    <t>New Heights</t>
  </si>
  <si>
    <t>LIVERPOOL CITY COUNCIL</t>
  </si>
  <si>
    <t>Updates:</t>
  </si>
  <si>
    <t>Pupil numbers used in the School Block only in</t>
  </si>
  <si>
    <t>CHILDREN'S SERVICES</t>
  </si>
  <si>
    <t xml:space="preserve">Early Years </t>
  </si>
  <si>
    <t>This is not additional money. As Resource Base pupils with</t>
  </si>
  <si>
    <t>each year. These figures do not include Nursery,</t>
  </si>
  <si>
    <t>INDIVIDUAL SCHOOL BUDGETS</t>
  </si>
  <si>
    <t>Indicatives</t>
  </si>
  <si>
    <t>main registration in the school are included in School Block</t>
  </si>
  <si>
    <t xml:space="preserve"> and Post-16.</t>
  </si>
  <si>
    <t>Pupil Premium</t>
  </si>
  <si>
    <t>funding in 2021-22, the associated Element 1 funding in</t>
  </si>
  <si>
    <t>* Primary: Reception number repeated.</t>
  </si>
  <si>
    <t>School Block is shown here to identify it as part of the</t>
  </si>
  <si>
    <t xml:space="preserve">  Secondary: Year 7 Admissions number.</t>
  </si>
  <si>
    <t>Resource Base budget.</t>
  </si>
  <si>
    <t>2022-23</t>
  </si>
  <si>
    <t>2023-24</t>
  </si>
  <si>
    <t>School Budget Share (Initial Allocations)</t>
  </si>
  <si>
    <t>High Cost Block monies included in Schools Block **</t>
  </si>
  <si>
    <t>Notional SEN (included within the School Block allocation)</t>
  </si>
  <si>
    <t>Forecast Controllable School Budget Share</t>
  </si>
  <si>
    <t>Deprivation Pupil Premium</t>
  </si>
  <si>
    <t>Service Children Pupil Premium</t>
  </si>
  <si>
    <t>Post-LAC Pupil Premium</t>
  </si>
  <si>
    <t>School Block 2022-23 numbers rolled forward *</t>
  </si>
  <si>
    <t>School Block 2023-24 numbers rolled forward *</t>
  </si>
  <si>
    <t>Early Years Block</t>
  </si>
  <si>
    <t>Schools Block</t>
  </si>
  <si>
    <t>High Cost Block</t>
  </si>
  <si>
    <t>Post-16 Block</t>
  </si>
  <si>
    <t>Total Controllable School Budget Share</t>
  </si>
  <si>
    <t>DfE</t>
  </si>
  <si>
    <t>Formula Allocation</t>
  </si>
  <si>
    <t>Total Schools Block</t>
  </si>
  <si>
    <t>Main High Cost</t>
  </si>
  <si>
    <t>Top-up High Cost</t>
  </si>
  <si>
    <t>Total High Cost</t>
  </si>
  <si>
    <t>No.</t>
  </si>
  <si>
    <t>=</t>
  </si>
  <si>
    <t>Everton Nursery School and Family Centre</t>
  </si>
  <si>
    <t>Total Community Nursery:</t>
  </si>
  <si>
    <t xml:space="preserve"> </t>
  </si>
  <si>
    <t>Total Community Primary:</t>
  </si>
  <si>
    <t>Voluntary Primary Schools</t>
  </si>
  <si>
    <t>C of E (Aided)</t>
  </si>
  <si>
    <t>Total C of E (Aided):</t>
  </si>
  <si>
    <t>C of E (Controlled)</t>
  </si>
  <si>
    <t>Total C of E (Controlled):</t>
  </si>
  <si>
    <t>Total Catholic Primary Schools:</t>
  </si>
  <si>
    <t>Joint Denomination</t>
  </si>
  <si>
    <t>Voluntary Aided</t>
  </si>
  <si>
    <t>Total All Primary &amp; Nursery Schools</t>
  </si>
  <si>
    <t>Community Comprehensive</t>
  </si>
  <si>
    <t>Total Community Comprehensive:</t>
  </si>
  <si>
    <t>Voluntary Secondary Schools</t>
  </si>
  <si>
    <t>C of E High</t>
  </si>
  <si>
    <t>Total C of E High:</t>
  </si>
  <si>
    <t>Voluntary Aided High</t>
  </si>
  <si>
    <t>Total Voluntary Aided High</t>
  </si>
  <si>
    <t>Catholic High</t>
  </si>
  <si>
    <t>Total Catholic High:</t>
  </si>
  <si>
    <t>Total all Secondary:</t>
  </si>
  <si>
    <t>Total all Primary, Nursery &amp; Secondary:</t>
  </si>
  <si>
    <t>*</t>
  </si>
  <si>
    <t>Total all Special &amp; Education Centres:</t>
  </si>
  <si>
    <t>Total all maintained Schools:</t>
  </si>
  <si>
    <t>Basic Entitlement
Age Weighted Pupil Unit (AWPU)</t>
  </si>
  <si>
    <t>Prior attainment</t>
  </si>
  <si>
    <t>PFI funding</t>
  </si>
  <si>
    <t>BSF Lifecycle contribution</t>
  </si>
  <si>
    <t xml:space="preserve">Liverpool Schools Investment Programme allocation </t>
  </si>
  <si>
    <t>Additional funding to meet minimum per pupil funding level</t>
  </si>
  <si>
    <t>Rate</t>
  </si>
  <si>
    <t>High Needs</t>
  </si>
  <si>
    <t>Band One</t>
  </si>
  <si>
    <t>Band Two</t>
  </si>
  <si>
    <t>Band Three</t>
  </si>
  <si>
    <t>Band Four</t>
  </si>
  <si>
    <t>Band Five</t>
  </si>
  <si>
    <t>Small Schools Places</t>
  </si>
  <si>
    <t xml:space="preserve">Commissioned Services </t>
  </si>
  <si>
    <t>Transitional Reduction</t>
  </si>
  <si>
    <t>Post 16</t>
  </si>
  <si>
    <t>Post 16 (excluding bursary)</t>
  </si>
  <si>
    <t>Total SEN Funding</t>
  </si>
  <si>
    <t>Total Post 16 Funding</t>
  </si>
  <si>
    <t>Overall Funding</t>
  </si>
  <si>
    <t>Base Rate (excl high cost pupils included in School Block)</t>
  </si>
  <si>
    <t>Teachers pay/pension top up</t>
  </si>
  <si>
    <t>Nursery School Protection</t>
  </si>
  <si>
    <t>Total 22-23 Rates (sum of 22-23 Rates and 21-22 Rates adjustment)</t>
  </si>
  <si>
    <t>Adjustment for minimum funding guarantee</t>
  </si>
  <si>
    <t>2024-25</t>
  </si>
  <si>
    <t>NRPF Pupil Premium</t>
  </si>
  <si>
    <t>School Block Reception to Year 11 from October 2021</t>
  </si>
  <si>
    <t>Supplementary Grant</t>
  </si>
  <si>
    <t>Bishop Martin CofE Primary School</t>
  </si>
  <si>
    <t>Croxteth Community Primary School</t>
  </si>
  <si>
    <t>Garston CofE Primary School</t>
  </si>
  <si>
    <t>Heygreen Primary School</t>
  </si>
  <si>
    <t>LIPA Primary School</t>
  </si>
  <si>
    <t>New Park Primary School</t>
  </si>
  <si>
    <t>Roscoe Primary School</t>
  </si>
  <si>
    <t>St Silas CofE Primary School</t>
  </si>
  <si>
    <t>The Beacon CofE Primary School</t>
  </si>
  <si>
    <t>The Alsop High</t>
  </si>
  <si>
    <t>Bellerive FCJ Catholic College</t>
  </si>
  <si>
    <t>Childwall Sports and Science Academy</t>
  </si>
  <si>
    <t>Dixons Fazakerley Academy</t>
  </si>
  <si>
    <t>King's Leadership Academy</t>
  </si>
  <si>
    <t>Liverpool Life Sciences UTC</t>
  </si>
  <si>
    <t>North Liverpool Academy</t>
  </si>
  <si>
    <t>St Edward's College</t>
  </si>
  <si>
    <t>St Francis Xavier's College</t>
  </si>
  <si>
    <t>St Margaret's Church of England Academy</t>
  </si>
  <si>
    <t>The Academy of St Francis of Assisi</t>
  </si>
  <si>
    <t>The Academy of St Nicholas</t>
  </si>
  <si>
    <t>The Belvedere Academy</t>
  </si>
  <si>
    <t>The Blue Coat School</t>
  </si>
  <si>
    <t>The De La Salle Academy</t>
  </si>
  <si>
    <t>The Studio School</t>
  </si>
  <si>
    <t>West Derby</t>
  </si>
  <si>
    <t xml:space="preserve">Liverpool College Indep School Trust </t>
  </si>
  <si>
    <t>EYSFF - Summary &amp; Calculations</t>
  </si>
  <si>
    <t xml:space="preserve">R'V: </t>
  </si>
  <si>
    <t>Moderation</t>
  </si>
  <si>
    <t>For Protection</t>
  </si>
  <si>
    <t>Per Eno:</t>
  </si>
  <si>
    <t>£ per pupil, excluding EAL and Protection</t>
  </si>
  <si>
    <t>Setting</t>
  </si>
  <si>
    <t>(IDACI)</t>
  </si>
  <si>
    <t>Pre-</t>
  </si>
  <si>
    <t>URN/DfE</t>
  </si>
  <si>
    <t>Hours/Week</t>
  </si>
  <si>
    <t>Type</t>
  </si>
  <si>
    <t>£ Hours</t>
  </si>
  <si>
    <t>£ Total</t>
  </si>
  <si>
    <t>Protection £</t>
  </si>
  <si>
    <t>Pup</t>
  </si>
  <si>
    <t>Soc</t>
  </si>
  <si>
    <t>Chk</t>
  </si>
  <si>
    <t>All</t>
  </si>
  <si>
    <t>Nursery Sch</t>
  </si>
  <si>
    <t>Nursery Dept</t>
  </si>
  <si>
    <t>Day Nursery</t>
  </si>
  <si>
    <t xml:space="preserve">LA: </t>
  </si>
  <si>
    <t>S251:</t>
  </si>
  <si>
    <t xml:space="preserve">Child Minder: </t>
  </si>
  <si>
    <t xml:space="preserve">Day: </t>
  </si>
  <si>
    <t xml:space="preserve">Play: </t>
  </si>
  <si>
    <t xml:space="preserve">Independent: </t>
  </si>
  <si>
    <t xml:space="preserve">Total Day/Play: </t>
  </si>
  <si>
    <t xml:space="preserve">Nursery School: </t>
  </si>
  <si>
    <t>Variance</t>
  </si>
  <si>
    <t xml:space="preserve">Nursery Dept: </t>
  </si>
  <si>
    <t xml:space="preserve">Play/Day plus Hey Green and St Silas for S251: </t>
  </si>
  <si>
    <t xml:space="preserve">Nursery Dept less Hey Green and St Silas for S251: </t>
  </si>
  <si>
    <t>Independent</t>
  </si>
  <si>
    <t>Child Minder</t>
  </si>
  <si>
    <t>Play Group</t>
  </si>
  <si>
    <t>PVI excluding Child Minder</t>
  </si>
  <si>
    <t>Estimated allcations detailed allocations yet to be released by DfE</t>
  </si>
  <si>
    <t>Schools Concern</t>
  </si>
  <si>
    <t>Employment Tribunal</t>
  </si>
  <si>
    <t>Pupil Numbers</t>
  </si>
  <si>
    <t>Maternity Cover</t>
  </si>
  <si>
    <t>Trade Union Cover</t>
  </si>
  <si>
    <t>Bi-Lungual</t>
  </si>
  <si>
    <t>Behaviour support</t>
  </si>
  <si>
    <t>Free School Meals</t>
  </si>
  <si>
    <t>DE DELEGATION BY SCHOOL 2022-23</t>
  </si>
  <si>
    <t>PUPIL</t>
  </si>
  <si>
    <t>SCHOOLS</t>
  </si>
  <si>
    <t>EMPLOYMENT</t>
  </si>
  <si>
    <t>TOTAL</t>
  </si>
  <si>
    <t xml:space="preserve">TOTAL </t>
  </si>
  <si>
    <t>BEHAVIOUR</t>
  </si>
  <si>
    <t>TOTAL ON</t>
  </si>
  <si>
    <t>ELIGIBILITY</t>
  </si>
  <si>
    <t>NUMBERS</t>
  </si>
  <si>
    <t>CONCERN</t>
  </si>
  <si>
    <t>TRIBUNAL</t>
  </si>
  <si>
    <t>CONTINGENCY</t>
  </si>
  <si>
    <t>MAT COVER</t>
  </si>
  <si>
    <t>TU COVER</t>
  </si>
  <si>
    <t>STAFF SUPPLY</t>
  </si>
  <si>
    <t>BI-LINGUAL</t>
  </si>
  <si>
    <t>SUPPORT</t>
  </si>
  <si>
    <t>PUPIL Nos</t>
  </si>
  <si>
    <t>DE DELEGATION</t>
  </si>
  <si>
    <t>MAINTAINED PRIMARY SCHOOLS</t>
  </si>
  <si>
    <t>PROFORMA</t>
  </si>
  <si>
    <t>TOTAL MAINTAINED PRIMARY SCHOOLS</t>
  </si>
  <si>
    <t>MAINTAINED SECONDARY SCHOOLS</t>
  </si>
  <si>
    <t>TOTAL MAINTAINED SCHOOLS (DE DELEGATION)</t>
  </si>
  <si>
    <t>PRIMARY ACADEMIES</t>
  </si>
  <si>
    <t>TOTAL PRIMARY ACADEMIES</t>
  </si>
  <si>
    <t>SECONDARY ACADEMIES</t>
  </si>
  <si>
    <t>TOTAL SECONDARY ACADEMIES</t>
  </si>
  <si>
    <t>TOTAL ACADEMIES (BUY BACK)</t>
  </si>
  <si>
    <t>GRAND TOTAL ASSUMING ALL ACADEMIES BUY BACK</t>
  </si>
  <si>
    <t>High Needs Supplementary Grant</t>
  </si>
  <si>
    <t>URN</t>
  </si>
  <si>
    <t>LAESTAB</t>
  </si>
  <si>
    <t>School Name</t>
  </si>
  <si>
    <t>Phase</t>
  </si>
  <si>
    <t>Academy Type</t>
  </si>
  <si>
    <t>London Fringe</t>
  </si>
  <si>
    <t>Number of Primary year groups for middle schools</t>
  </si>
  <si>
    <t>Number of Secondary year groups for middle schools</t>
  </si>
  <si>
    <t>Number of Primary year groups for all schools</t>
  </si>
  <si>
    <t>Number of Secondary year groups for all schools</t>
  </si>
  <si>
    <t>Number of KS3 year groups for all schools</t>
  </si>
  <si>
    <t>Number of KS4 year groups for all schools</t>
  </si>
  <si>
    <t>NOR</t>
  </si>
  <si>
    <t>NOR Primary</t>
  </si>
  <si>
    <t>NOR Reception</t>
  </si>
  <si>
    <t>NOR Y1-6 for calculation of the eligible pupils for the primary prior attainment factor ONLY</t>
  </si>
  <si>
    <t>NOR Secondary</t>
  </si>
  <si>
    <t>NOR KS3</t>
  </si>
  <si>
    <t>NOR KS4</t>
  </si>
  <si>
    <t>NOR Y7 for calculation of the eligible pupils for the secondary prior attainment factor ONLY</t>
  </si>
  <si>
    <t>NOR Y8 for calculation of the eligible pupils for the secondary prior attainment factor ONLY</t>
  </si>
  <si>
    <t>NOR Y9 for calculation of the eligible pupils for the secondary prior attainment factor ONLY</t>
  </si>
  <si>
    <t>NOR Y10 for calculation of the eligible pupils for the secondary prior attainment factor ONLY</t>
  </si>
  <si>
    <t>NOR Y11 for calculation of the eligible pupils for the secondary prior attainment factor ONLY</t>
  </si>
  <si>
    <t>Reception Difference</t>
  </si>
  <si>
    <t>22-23 Base NOR</t>
  </si>
  <si>
    <t>Average Year Group Size</t>
  </si>
  <si>
    <t>Primary FSM Units</t>
  </si>
  <si>
    <t>Primary FSM6 Units</t>
  </si>
  <si>
    <t>Secondary FSM Units</t>
  </si>
  <si>
    <t>Secondary FSM6 Units</t>
  </si>
  <si>
    <t>IDACI Primary Units Band G</t>
  </si>
  <si>
    <t>IDACI Primary Units Band F</t>
  </si>
  <si>
    <t>IDACI Primary Units Band E</t>
  </si>
  <si>
    <t>IDACI Primary Units Band D</t>
  </si>
  <si>
    <t>IDACI Primary Units Band C</t>
  </si>
  <si>
    <t>IDACI Primary Units Band B</t>
  </si>
  <si>
    <t>IDACI Primary Units Band A</t>
  </si>
  <si>
    <t>IDACI Secondary Units Band G</t>
  </si>
  <si>
    <t>IDACI Secondary Units Band F</t>
  </si>
  <si>
    <t>IDACI Secondary Units Band E</t>
  </si>
  <si>
    <t>IDACI Secondary Units Band D</t>
  </si>
  <si>
    <t>IDACI Secondary Units Band C</t>
  </si>
  <si>
    <t>IDACI Secondary Units Band B</t>
  </si>
  <si>
    <t>IDACI Secondary Units Band A</t>
  </si>
  <si>
    <t>EAL 1 Primary Units</t>
  </si>
  <si>
    <t>EAL 2 Primary Units</t>
  </si>
  <si>
    <t>EAL 3 Primary Units</t>
  </si>
  <si>
    <t>EAL 1 Secondary Units</t>
  </si>
  <si>
    <t>EAL 2 Secondary Units</t>
  </si>
  <si>
    <t>EAL 3 Secondary Units</t>
  </si>
  <si>
    <t>LAC Units</t>
  </si>
  <si>
    <t>Low Prior Attainment under new EYFSP Proportion</t>
  </si>
  <si>
    <t>Low prior attainment total Primary Units</t>
  </si>
  <si>
    <t>Low Prior Attainment Secondary Units - Y7</t>
  </si>
  <si>
    <t>Low Prior Attainment Secondary Units - Y8</t>
  </si>
  <si>
    <t>Low Prior Attainment Secondary Units - Y9</t>
  </si>
  <si>
    <t>Low Prior Attainment Secondary Units - Y10</t>
  </si>
  <si>
    <t>Low Prior Attainment Secondary Units - Y11</t>
  </si>
  <si>
    <t>Low prior attainment total Secondary Units</t>
  </si>
  <si>
    <t>Mobility Primary Units</t>
  </si>
  <si>
    <t>Mobility Secondary Units</t>
  </si>
  <si>
    <t>Primary sparsity av. Distance to 2nd school (miles)</t>
  </si>
  <si>
    <t>Secondary sparsity av. Distance to 2nd school (miles)</t>
  </si>
  <si>
    <t>Sparsity NOR taper</t>
  </si>
  <si>
    <t>Sparsity distance taper</t>
  </si>
  <si>
    <t>Sparsity flag</t>
  </si>
  <si>
    <t>Proportion of total NOR in Primary phase</t>
  </si>
  <si>
    <t>Proportion of total NOR in Secondary phase</t>
  </si>
  <si>
    <t>Childwall Valley Primary School</t>
  </si>
  <si>
    <t>St. Margaret's Anfield Church of England Primary School</t>
  </si>
  <si>
    <t>All Saints' Catholic Voluntary Aided Primary School</t>
  </si>
  <si>
    <t>Mosspits Lane Primary School</t>
  </si>
  <si>
    <t>Banks Road Primary School</t>
  </si>
  <si>
    <t>Woolton Primary School</t>
  </si>
  <si>
    <t>Barlows Primary School</t>
  </si>
  <si>
    <t>Rudston Primary School</t>
  </si>
  <si>
    <t>Belle Vale Community Primary School</t>
  </si>
  <si>
    <t>Blackmoor Park Junior School</t>
  </si>
  <si>
    <t>Anfield Road Primary School</t>
  </si>
  <si>
    <t>Booker Avenue Junior School</t>
  </si>
  <si>
    <t>Blessed Sacrament Catholic Primary School</t>
  </si>
  <si>
    <t>Rice Lane Primary School</t>
  </si>
  <si>
    <t>Dovedale Community Primary School</t>
  </si>
  <si>
    <t>St Oswald's Catholic Primary School</t>
  </si>
  <si>
    <t>Corinthian Community Primary School</t>
  </si>
  <si>
    <t>Runnymede St Edward's Catholic Primary School</t>
  </si>
  <si>
    <t>Gilmour Junior School</t>
  </si>
  <si>
    <t>Gilmour (Southbank) Infant School</t>
  </si>
  <si>
    <t>Springwood Heath Primary School</t>
  </si>
  <si>
    <t>Hunts Cross Primary School</t>
  </si>
  <si>
    <t>Knotty Ash Primary School</t>
  </si>
  <si>
    <t>Lister Junior School</t>
  </si>
  <si>
    <t>Lister Infant and Nursery School</t>
  </si>
  <si>
    <t>Matthew Arnold Primary School</t>
  </si>
  <si>
    <t>Northcote Primary School</t>
  </si>
  <si>
    <t>Northway Primary and Nursery School</t>
  </si>
  <si>
    <t>Pleasant Street Primary School</t>
  </si>
  <si>
    <t>Whitefield Primary School</t>
  </si>
  <si>
    <t>Ranworth Square Primary School</t>
  </si>
  <si>
    <t>Sudley Infant School</t>
  </si>
  <si>
    <t>Windsor Community Primary School</t>
  </si>
  <si>
    <t>Middlefield Community Primary School</t>
  </si>
  <si>
    <t>Blackmoor Park Infants' School</t>
  </si>
  <si>
    <t>Booker Avenue Infant School</t>
  </si>
  <si>
    <t>Sudley Junior School</t>
  </si>
  <si>
    <t>Norman Pannell Primary School</t>
  </si>
  <si>
    <t>Gwladys Street Primary and Nursery School</t>
  </si>
  <si>
    <t>Dovecot Primary School</t>
  </si>
  <si>
    <t>Lawrence Community Primary School</t>
  </si>
  <si>
    <t>Four Oaks Primary School</t>
  </si>
  <si>
    <t>Mab Lane Junior Mixed and Infant School</t>
  </si>
  <si>
    <t>Smithdown Primary School</t>
  </si>
  <si>
    <t>Kingsley Community School</t>
  </si>
  <si>
    <t>Fazakerley Primary School</t>
  </si>
  <si>
    <t>Kirkdale St Lawrence CofE VA Primary School</t>
  </si>
  <si>
    <t>St Matthew's Catholic Primary School</t>
  </si>
  <si>
    <t>St John's Catholic Primary School</t>
  </si>
  <si>
    <t>Greenbank Primary School</t>
  </si>
  <si>
    <t>Wellesbourne Community Primary School</t>
  </si>
  <si>
    <t>St Michael-in-the-Hamlet Community Primary School</t>
  </si>
  <si>
    <t>Stockton Wood Community Primary School</t>
  </si>
  <si>
    <t>Our Lady of the Assumption Catholic Primary School</t>
  </si>
  <si>
    <t>Monksdown Primary School</t>
  </si>
  <si>
    <t>Longmoor Community Primary School</t>
  </si>
  <si>
    <t>Kensington Primary School</t>
  </si>
  <si>
    <t>St Cleopas' Church of England Junior Mixed and Infant School</t>
  </si>
  <si>
    <t>Wavertree Church of England School</t>
  </si>
  <si>
    <t>Leamington Community Primary School</t>
  </si>
  <si>
    <t>Florence Melly Community Primary School</t>
  </si>
  <si>
    <t>Broad Square Community Primary School</t>
  </si>
  <si>
    <t>St Christopher's Catholic Primary School</t>
  </si>
  <si>
    <t>Blueberry Park</t>
  </si>
  <si>
    <t>Phoenix Primary School</t>
  </si>
  <si>
    <t>St Anne's (Stanley) Junior Mixed and Infant School</t>
  </si>
  <si>
    <t>St Mary's Church of England Primary School, West Derby</t>
  </si>
  <si>
    <t>Childwall Church of England Primary School</t>
  </si>
  <si>
    <t>Christ The King Catholic Primary School</t>
  </si>
  <si>
    <t>Our Lady and St Swithin's Catholic Primary School</t>
  </si>
  <si>
    <t>Holy Cross Catholic Primary School</t>
  </si>
  <si>
    <t>Holy Name Catholic Primary School</t>
  </si>
  <si>
    <t>Holy Trinity Catholic Primary School</t>
  </si>
  <si>
    <t>Much Woolton Catholic Primary School</t>
  </si>
  <si>
    <t>Our Lady Immaculate Catholic Primary School</t>
  </si>
  <si>
    <t>St Finbar's Catholic Primary School</t>
  </si>
  <si>
    <t>Sacred Heart Catholic Primary School and Nursery</t>
  </si>
  <si>
    <t>Our Lady's Bishop Eton Catholic Primary School</t>
  </si>
  <si>
    <t>St Austin's Catholic Primary School</t>
  </si>
  <si>
    <t>St Cecilia's Catholic Junior School</t>
  </si>
  <si>
    <t>St Charles' Catholic Primary School</t>
  </si>
  <si>
    <t>St Clare's Catholic Primary School</t>
  </si>
  <si>
    <t>St Cuthbert's Catholic Primary and Nursery School</t>
  </si>
  <si>
    <t>St Francis de Sales Catholic Junior School</t>
  </si>
  <si>
    <t>St Francis de Sales Catholic Infant and Nursery School</t>
  </si>
  <si>
    <t>St Hugh's Catholic Primary School</t>
  </si>
  <si>
    <t>St Michael's Catholic Primary School</t>
  </si>
  <si>
    <t>St Nicholas's Catholic Primary School</t>
  </si>
  <si>
    <t>St Patrick's Catholic Primary School</t>
  </si>
  <si>
    <t>St Paul's Catholic Junior School</t>
  </si>
  <si>
    <t>St Sebastian's Catholic Primary School and Nursery</t>
  </si>
  <si>
    <t>St Vincent de Paul Catholic Primary School</t>
  </si>
  <si>
    <t>Our Lady of Good Help Catholic Primary School</t>
  </si>
  <si>
    <t>St Ambrose Catholic Primary School</t>
  </si>
  <si>
    <t>St Paul's and St Timothy's Catholic Infant School</t>
  </si>
  <si>
    <t>St Anthony of Padua Catholic Primary School</t>
  </si>
  <si>
    <t>St Cecilia's Catholic Infant &amp; Nursery School</t>
  </si>
  <si>
    <t>St Gregory's Catholic Primary School</t>
  </si>
  <si>
    <t>St Paschal Baylon Catholic Primary School</t>
  </si>
  <si>
    <t>St Anne's Catholic Primary School</t>
  </si>
  <si>
    <t>Emmaus Church of England and Catholic Primary School</t>
  </si>
  <si>
    <t>Our Lady and St Philomena's Catholic Primary School</t>
  </si>
  <si>
    <t>Pinehurst Primary School Anfield</t>
  </si>
  <si>
    <t>The Trinity Catholic Primary School</t>
  </si>
  <si>
    <t>Faith Primary School</t>
  </si>
  <si>
    <t>Arnot St Mary CofE Primary School</t>
  </si>
  <si>
    <t>St Teresa of Lisieux Catholic Primary School</t>
  </si>
  <si>
    <t>King David Primary School</t>
  </si>
  <si>
    <t>Holly Lodge Girls' College</t>
  </si>
  <si>
    <t>Calderstones School</t>
  </si>
  <si>
    <t>Gateacre School</t>
  </si>
  <si>
    <t>King David High School</t>
  </si>
  <si>
    <t>Archbishop Blanch School</t>
  </si>
  <si>
    <t>Notre Dame Catholic College</t>
  </si>
  <si>
    <t>St Julie's Catholic High School</t>
  </si>
  <si>
    <t>Broughton Hall Catholic High School</t>
  </si>
  <si>
    <t>Cardinal Heenan Catholic High School</t>
  </si>
  <si>
    <t>Archbishop Beck Catholic College</t>
  </si>
  <si>
    <t>St Hilda's Church of England High School</t>
  </si>
  <si>
    <t>Lipa Primary and High School</t>
  </si>
  <si>
    <t>All-through</t>
  </si>
  <si>
    <t>Recoupment Academy</t>
  </si>
  <si>
    <t>Garston Church of England Primary School</t>
  </si>
  <si>
    <t>St Silas Church of England Primary School</t>
  </si>
  <si>
    <t>The Beacon Church of England Primary School</t>
  </si>
  <si>
    <t>Bishop Martin Church of England Primary School, Woolton</t>
  </si>
  <si>
    <t>King's Leadership Academy, Liverpool</t>
  </si>
  <si>
    <t>Childwall Sports &amp; Science Academy</t>
  </si>
  <si>
    <t>The Studio School Liverpool</t>
  </si>
  <si>
    <t>Alsop High School</t>
  </si>
  <si>
    <t>West Derby School</t>
  </si>
  <si>
    <t>Liverpool College</t>
  </si>
  <si>
    <t>Dixons Broadgreen Academy</t>
  </si>
  <si>
    <t>FSM Ever6</t>
  </si>
  <si>
    <t>IDACI Band F</t>
  </si>
  <si>
    <t>IDACI Band E</t>
  </si>
  <si>
    <t>Multiplier 2022-23</t>
  </si>
  <si>
    <t>Adjustment</t>
  </si>
  <si>
    <t>Revised</t>
  </si>
  <si>
    <t>Rateable</t>
  </si>
  <si>
    <t>Mandatory</t>
  </si>
  <si>
    <t>Status</t>
  </si>
  <si>
    <t>2021-22</t>
  </si>
  <si>
    <t>21-22 Rates</t>
  </si>
  <si>
    <t>21-22 Rates-</t>
  </si>
  <si>
    <t>Value</t>
  </si>
  <si>
    <t>Rate Relief</t>
  </si>
  <si>
    <t>22-23 Rates</t>
  </si>
  <si>
    <t>From 21-22 APT</t>
  </si>
  <si>
    <t>From Steve</t>
  </si>
  <si>
    <t>Comm</t>
  </si>
  <si>
    <t>Blueberry Park Primary School</t>
  </si>
  <si>
    <t>Booker Avenue Infants School</t>
  </si>
  <si>
    <t>Corinthian CP School</t>
  </si>
  <si>
    <t>Dovedale Primary School</t>
  </si>
  <si>
    <t>Florence Melly Community Primary</t>
  </si>
  <si>
    <t>Kensington Community Primary School</t>
  </si>
  <si>
    <t>Leamington Community Primary</t>
  </si>
  <si>
    <t>Longmoor Primary School</t>
  </si>
  <si>
    <t>Middlefield Community Primary</t>
  </si>
  <si>
    <t>Northcote CP JMI School</t>
  </si>
  <si>
    <t>Northway Primary &amp; Nurs School</t>
  </si>
  <si>
    <t>St. Michael in the Hamlet Prim</t>
  </si>
  <si>
    <t>Stockton Wood Primary</t>
  </si>
  <si>
    <t>Wellesbourne Primary &amp; Nsy Sch</t>
  </si>
  <si>
    <t>St. Margaret's Anfield CE Primary</t>
  </si>
  <si>
    <t>VC</t>
  </si>
  <si>
    <t>Matthew Arnold School</t>
  </si>
  <si>
    <t>Found</t>
  </si>
  <si>
    <t>Blessed Sacrament RC Primary School</t>
  </si>
  <si>
    <t>VA</t>
  </si>
  <si>
    <t>Childwall CofE Primary</t>
  </si>
  <si>
    <t>Emmaus C of E/Catholic Primary</t>
  </si>
  <si>
    <t>Holy Cross &amp; St Mary Catholic</t>
  </si>
  <si>
    <t>Holy Family</t>
  </si>
  <si>
    <t>King David JMI School</t>
  </si>
  <si>
    <t>Our Lady Immaculate RC Primary School</t>
  </si>
  <si>
    <t>Our Lady of Good Help</t>
  </si>
  <si>
    <t>Sacred Heart Catholic School</t>
  </si>
  <si>
    <t>St Charles Primary School</t>
  </si>
  <si>
    <t>St Cuthberts RC Prim &amp; Nursery School</t>
  </si>
  <si>
    <t>St Gregory's Catholic Primary</t>
  </si>
  <si>
    <t>St Hugh's Primary School</t>
  </si>
  <si>
    <t>St Michaels Catholic Primary</t>
  </si>
  <si>
    <t>St Nicholas RC Primary School</t>
  </si>
  <si>
    <t>St Paschal Baylon RC JMI</t>
  </si>
  <si>
    <t>St Paul &amp; St. Timothys Infant</t>
  </si>
  <si>
    <t>St Sebastian's Catholic Primary School</t>
  </si>
  <si>
    <t>St Teresas of Lisieux Primary</t>
  </si>
  <si>
    <t>Trinity Catholic Primary School</t>
  </si>
  <si>
    <t>Croxteth Primary School</t>
  </si>
  <si>
    <t>ACAD</t>
  </si>
  <si>
    <t xml:space="preserve">LIPA Primary </t>
  </si>
  <si>
    <t>FORMULA</t>
  </si>
  <si>
    <t>Calculated</t>
  </si>
  <si>
    <t>CALCULATED</t>
  </si>
  <si>
    <t>Barlows  Primary School</t>
  </si>
  <si>
    <t>Belle Vale Community Primary</t>
  </si>
  <si>
    <t>Blackmoor Park CP Infant Sch</t>
  </si>
  <si>
    <t>Broadsquare Primary School</t>
  </si>
  <si>
    <t>Childwall Valley C.P. School</t>
  </si>
  <si>
    <t>Dovecot JMI School</t>
  </si>
  <si>
    <t>Gilmour Southbank Infants</t>
  </si>
  <si>
    <t>Gwladys Street Primary/Nursery</t>
  </si>
  <si>
    <t>Knotty Ash CP JMI School</t>
  </si>
  <si>
    <t>Lister C.P. Infants</t>
  </si>
  <si>
    <t>Lister CP Junior School</t>
  </si>
  <si>
    <t>Mab Lane Primary</t>
  </si>
  <si>
    <t>Norman Pannell CP School</t>
  </si>
  <si>
    <t>Pinehurst Primary School</t>
  </si>
  <si>
    <t>Pleasant Street CP  School</t>
  </si>
  <si>
    <t>Smithdown CP School</t>
  </si>
  <si>
    <t>Windsor CP JMI School</t>
  </si>
  <si>
    <t>Broadgreen Primary School</t>
  </si>
  <si>
    <t>All Saint's Catholic Primary</t>
  </si>
  <si>
    <t>Christ the King Catholic Primary School</t>
  </si>
  <si>
    <t>Holy Name Catholic Prim School</t>
  </si>
  <si>
    <t>Holy Trinity RC Primary School</t>
  </si>
  <si>
    <t>KIRKDALE ST.LAWRENCE CofE</t>
  </si>
  <si>
    <t>Our Lady &amp; St Philomenas RC Primary</t>
  </si>
  <si>
    <t>Our Lady and St Swithin's Cath.</t>
  </si>
  <si>
    <t>Our Lady of the Assumption RC</t>
  </si>
  <si>
    <t>Our Lady's Bishop Eton RC School</t>
  </si>
  <si>
    <t>Runnymede St Edwards Primary School</t>
  </si>
  <si>
    <t>St Ambrose RC Primary School</t>
  </si>
  <si>
    <t>St Annes (Stanley) CE JMI Sch</t>
  </si>
  <si>
    <t>St Anne's RC Primary School</t>
  </si>
  <si>
    <t>St Anthony of Padua CP School</t>
  </si>
  <si>
    <t>St Cecilia's RC Infant School</t>
  </si>
  <si>
    <t>St Christophers Catholic Prim</t>
  </si>
  <si>
    <t>St Finbars Catholic Primary</t>
  </si>
  <si>
    <t>St Francis De Sales Infant and Nursery</t>
  </si>
  <si>
    <t>St Francis De Sales Jun School</t>
  </si>
  <si>
    <t>St Mary's West Derby CE School</t>
  </si>
  <si>
    <t>St Vincent de Paul School</t>
  </si>
  <si>
    <t>Arnot St. Mary CE Primary School</t>
  </si>
  <si>
    <t>St Cleopas CE JMI School</t>
  </si>
  <si>
    <t>Wavertree CE JMI School</t>
  </si>
  <si>
    <t>Bishop Martin CE Primary</t>
  </si>
  <si>
    <t>Garston CE Primary School</t>
  </si>
  <si>
    <t>Heygreen Community Primary School</t>
  </si>
  <si>
    <t>St. Silas CE Primary School</t>
  </si>
  <si>
    <t>The Beacon CE Primary School</t>
  </si>
  <si>
    <t>PFI</t>
  </si>
  <si>
    <t>DfE Number</t>
  </si>
  <si>
    <t>Name of school</t>
  </si>
  <si>
    <t>2018-19 Formula allocations</t>
  </si>
  <si>
    <t>2019-20 Formula allocations</t>
  </si>
  <si>
    <t>2020-21 Formula allocations</t>
  </si>
  <si>
    <t>Est 2021-22 Formula allocations</t>
  </si>
  <si>
    <t>Est 2022-23 Formula allocations</t>
  </si>
  <si>
    <t>Primary Schools</t>
  </si>
  <si>
    <t>Broad Square</t>
  </si>
  <si>
    <t>Dovecot</t>
  </si>
  <si>
    <t>Florence Melly</t>
  </si>
  <si>
    <t>Hey Green (Academy)</t>
  </si>
  <si>
    <t>Mab Lane</t>
  </si>
  <si>
    <t>Middlefield</t>
  </si>
  <si>
    <t>Ranworth Square</t>
  </si>
  <si>
    <t>Springwood Heath</t>
  </si>
  <si>
    <t>Wellesbourne</t>
  </si>
  <si>
    <t>Whitefield</t>
  </si>
  <si>
    <t>Secondary Schools</t>
  </si>
  <si>
    <t>Kings Leadership (Academy)</t>
  </si>
  <si>
    <t>Governing Body Agreement Annual Life Cycle contribution 2008</t>
  </si>
  <si>
    <t>Deed of variation reduction at 45%</t>
  </si>
  <si>
    <t>Life Cycle contribution 2017/18</t>
  </si>
  <si>
    <t>Life Cycle contribution 2018/19</t>
  </si>
  <si>
    <t>Life Cycle contribution 2019/20</t>
  </si>
  <si>
    <t>Life Cycle contribution 2020/21</t>
  </si>
  <si>
    <t>Life Cycle contribution 2021/22</t>
  </si>
  <si>
    <t>4% increase</t>
  </si>
  <si>
    <t>Life Cycle contribution 2022/23</t>
  </si>
  <si>
    <t>Alsop Comprehensive</t>
  </si>
  <si>
    <t>West Derby Comprehensive</t>
  </si>
  <si>
    <t>West Derby Library</t>
  </si>
  <si>
    <t>King David VA</t>
  </si>
  <si>
    <t>KD - Kindergarten &amp; Harold House</t>
  </si>
  <si>
    <t>Broughton Hall</t>
  </si>
  <si>
    <t>Cardinal Heenan</t>
  </si>
  <si>
    <t>Gateacre Comprehensive</t>
  </si>
  <si>
    <t>BSF</t>
  </si>
  <si>
    <t>Dfe Number</t>
  </si>
  <si>
    <t>18-19 Factor</t>
  </si>
  <si>
    <t>19-20 Factor</t>
  </si>
  <si>
    <t>20-21 Factor</t>
  </si>
  <si>
    <t>21-22 Factor</t>
  </si>
  <si>
    <t>Est 22-23 Factor</t>
  </si>
  <si>
    <t>Notre Dame</t>
  </si>
  <si>
    <t>Archbishop Beck</t>
  </si>
  <si>
    <t>St John Bosco</t>
  </si>
  <si>
    <t>St Hildas</t>
  </si>
  <si>
    <t>SFX</t>
  </si>
  <si>
    <t>LSIP</t>
  </si>
  <si>
    <t>Matthew Arnold Teaching School</t>
  </si>
  <si>
    <t>Mtd nurseries</t>
  </si>
  <si>
    <t>academies</t>
  </si>
  <si>
    <t>PVI</t>
  </si>
  <si>
    <t>nursery classes</t>
  </si>
  <si>
    <t>Abercromby Nursery School</t>
  </si>
  <si>
    <t>Anfield Road Primary</t>
  </si>
  <si>
    <t>Arnot St. Mary Church of England Primary School</t>
  </si>
  <si>
    <t>BANKS ROAD JMI</t>
  </si>
  <si>
    <t>BELLE VALE COMMUNITY PRIMARY</t>
  </si>
  <si>
    <t>BLUEBERRY PARK</t>
  </si>
  <si>
    <t>Chatham Place Nursery School</t>
  </si>
  <si>
    <t>Corinthian CP JMI School</t>
  </si>
  <si>
    <t>CROXTETH COMMUNITY PRIMARY SC</t>
  </si>
  <si>
    <t>ELLERGREEN EARLY YEARS CENTRE</t>
  </si>
  <si>
    <t>Everton Nursery School &amp; Family Centre</t>
  </si>
  <si>
    <t>FAITH PRIMARY SCHOOL</t>
  </si>
  <si>
    <t>FAZAKERLEY PRIMARY SCHOOL</t>
  </si>
  <si>
    <t>FLORENCE MELLY COMMUNITY PRIM</t>
  </si>
  <si>
    <t>FOUR OAKS PRIMARY SCHOOL</t>
  </si>
  <si>
    <t>Garston CE</t>
  </si>
  <si>
    <t>GILMOUR SOUTHBANK INFANTS</t>
  </si>
  <si>
    <t>Holy Cross Catholic</t>
  </si>
  <si>
    <t>KINGSLEY COMMUNITY SCHOOL</t>
  </si>
  <si>
    <t>LAWRENCE COMMUNITY PRIMARY SCH</t>
  </si>
  <si>
    <t>LEAMINGTON COMMUNITY PRIMARY</t>
  </si>
  <si>
    <t>LONGMOOR COMMUNITY PRIMARY SCHOOL</t>
  </si>
  <si>
    <t>MIDDLEFIELD COMMUNITY PRIMARY</t>
  </si>
  <si>
    <t>MONKSDOWN PRIMARY SCHOOL</t>
  </si>
  <si>
    <t>NORMAN PANNELL SCHOOL</t>
  </si>
  <si>
    <t>OUR LADY &amp; ST. PHILOMENA'S RC</t>
  </si>
  <si>
    <t>PHOENIX PRIMARY SCHOOL</t>
  </si>
  <si>
    <t>Ranworth Primary</t>
  </si>
  <si>
    <t>Rudston Primary (Bright Stars)</t>
  </si>
  <si>
    <t>SPRINGWOOD HEATH PRIMARY SCHOOL</t>
  </si>
  <si>
    <t>ST AMBROSE RC PRIMARY SCHOOL</t>
  </si>
  <si>
    <t>ST CLARES CATHOLIC PRIMARY SCH</t>
  </si>
  <si>
    <t>ST CLEOPAS C.E. J.M.I.</t>
  </si>
  <si>
    <t>ST FINBARS CATHOLIC PRIMARY</t>
  </si>
  <si>
    <t>St Teresa of Lisieux Catholic Primary (Opened 1/9/11)</t>
  </si>
  <si>
    <t>St. Annes (Stanley) CE JMI Sch</t>
  </si>
  <si>
    <t>St. Anne's RC Primary School</t>
  </si>
  <si>
    <t>St. Cecilia's RC Infant School</t>
  </si>
  <si>
    <t>St. Christophers Catholic Prim</t>
  </si>
  <si>
    <t>St. Cuthberts Catholic Primary &amp; Nursery School</t>
  </si>
  <si>
    <t>St. John's Catholic Primary</t>
  </si>
  <si>
    <t>St. PATRICK'S CATHOLIC PRIMARY</t>
  </si>
  <si>
    <t>St. Sebastian's Catholic Primary School</t>
  </si>
  <si>
    <t>St. Vincent de Paul School</t>
  </si>
  <si>
    <t>St.Oswald's Cath Primary School</t>
  </si>
  <si>
    <t>THE BEACON C E PRIMARY SCHOOL</t>
  </si>
  <si>
    <t>WAVERTREE CE JMI SCHOOL</t>
  </si>
  <si>
    <t>Total Supplementary Grants</t>
  </si>
  <si>
    <t>This is for ACE, 492525 and Hospital school, 618489</t>
  </si>
  <si>
    <t>Publish</t>
  </si>
  <si>
    <t>Checked</t>
  </si>
  <si>
    <t>Increased</t>
  </si>
  <si>
    <t>For Annex A and CFR</t>
  </si>
  <si>
    <t>purchased</t>
  </si>
  <si>
    <t xml:space="preserve">LA (less ESLA &amp; New Park): </t>
  </si>
  <si>
    <t>Funding</t>
  </si>
  <si>
    <t>Total Funding</t>
  </si>
  <si>
    <t>variances</t>
  </si>
  <si>
    <t>variance</t>
  </si>
  <si>
    <t>(School Finance use)</t>
  </si>
  <si>
    <t>High Needs 2022-23</t>
  </si>
  <si>
    <t>places as</t>
  </si>
  <si>
    <t>places</t>
  </si>
  <si>
    <t>no inflation on 19-20</t>
  </si>
  <si>
    <t>22-23</t>
  </si>
  <si>
    <t>Less ESLA &amp;</t>
  </si>
  <si>
    <t>per Place</t>
  </si>
  <si>
    <t>Place plus</t>
  </si>
  <si>
    <t>as a % of</t>
  </si>
  <si>
    <t>Main +</t>
  </si>
  <si>
    <t>Top-Up +</t>
  </si>
  <si>
    <t>31.03.22</t>
  </si>
  <si>
    <t xml:space="preserve">(April </t>
  </si>
  <si>
    <t xml:space="preserve">(Sept </t>
  </si>
  <si>
    <t>(Part year</t>
  </si>
  <si>
    <t>Total place</t>
  </si>
  <si>
    <t>Protected</t>
  </si>
  <si>
    <t>Transitional</t>
  </si>
  <si>
    <t>Place</t>
  </si>
  <si>
    <t>Outreach</t>
  </si>
  <si>
    <t>Commissioned</t>
  </si>
  <si>
    <t>New Park</t>
  </si>
  <si>
    <t>top up</t>
  </si>
  <si>
    <t>total</t>
  </si>
  <si>
    <t>to</t>
  </si>
  <si>
    <t>adjustments</t>
  </si>
  <si>
    <t>Band</t>
  </si>
  <si>
    <t>Base</t>
  </si>
  <si>
    <t>TPG/TPECG</t>
  </si>
  <si>
    <t>Top up</t>
  </si>
  <si>
    <t>&amp; top up</t>
  </si>
  <si>
    <t>level of</t>
  </si>
  <si>
    <t>reduction</t>
  </si>
  <si>
    <t>services</t>
  </si>
  <si>
    <t>Budget</t>
  </si>
  <si>
    <t>to 2022-23</t>
  </si>
  <si>
    <t xml:space="preserve">Per </t>
  </si>
  <si>
    <t>increased</t>
  </si>
  <si>
    <t>Services +</t>
  </si>
  <si>
    <t>+</t>
  </si>
  <si>
    <t xml:space="preserve">  </t>
  </si>
  <si>
    <t>no</t>
  </si>
  <si>
    <t>August)</t>
  </si>
  <si>
    <t>March)</t>
  </si>
  <si>
    <t>included)</t>
  </si>
  <si>
    <t>Adj</t>
  </si>
  <si>
    <t>Top-up</t>
  </si>
  <si>
    <t>(Place, OutR,</t>
  </si>
  <si>
    <t>(from Annex A)</t>
  </si>
  <si>
    <t>Per place</t>
  </si>
  <si>
    <t>Capping</t>
  </si>
  <si>
    <t>Updated bandings from Chris Lee at beginning of February</t>
  </si>
  <si>
    <t>et al</t>
  </si>
  <si>
    <t>Comm)</t>
  </si>
  <si>
    <t>Less OutR, Comm</t>
  </si>
  <si>
    <t>x ?</t>
  </si>
  <si>
    <t>Childwall Abbey High</t>
  </si>
  <si>
    <t>Totals:</t>
  </si>
  <si>
    <t>Inclusive Schools</t>
  </si>
  <si>
    <t>Phoenix</t>
  </si>
  <si>
    <t>PRU</t>
  </si>
  <si>
    <t>Resourced Schools</t>
  </si>
  <si>
    <t>All Saints Primary</t>
  </si>
  <si>
    <t>St Michael in the Hamlet</t>
  </si>
  <si>
    <t>Our Lady &amp; St Swithins</t>
  </si>
  <si>
    <t>Matthew Arnold</t>
  </si>
  <si>
    <t>Pleasant Street</t>
  </si>
  <si>
    <t>Rice Lane</t>
  </si>
  <si>
    <t>Knotty Ash</t>
  </si>
  <si>
    <t>Blessed Sacrament</t>
  </si>
  <si>
    <t>Nurseries</t>
  </si>
  <si>
    <t>Abercromby</t>
  </si>
  <si>
    <t>Ellergreen</t>
  </si>
  <si>
    <t>E Prescot Road</t>
  </si>
  <si>
    <t>Everton</t>
  </si>
  <si>
    <t>Academies</t>
  </si>
  <si>
    <t>`</t>
  </si>
  <si>
    <t>place numbers 2018-19</t>
  </si>
  <si>
    <t>equals two academies</t>
  </si>
  <si>
    <t>Total ISB</t>
  </si>
  <si>
    <t>Total Reourced Schools</t>
  </si>
  <si>
    <t>Above (yellow cell) is the difference between the Actual Hi-Needs</t>
  </si>
  <si>
    <t>ISB total, calculated on the Budget Calculation 2019-20' tab (range-</t>
  </si>
  <si>
    <t>Overall Total</t>
  </si>
  <si>
    <t>-valued to blue cell to the left, here) and the total calculated here</t>
  </si>
  <si>
    <t>(in the orange cell, above). Disregarding the amount shown in the</t>
  </si>
  <si>
    <t xml:space="preserve">Annex A: </t>
  </si>
  <si>
    <t>pink cell, above, and vary the figure in the green cell so that the</t>
  </si>
  <si>
    <t>18-19</t>
  </si>
  <si>
    <t>19-20</t>
  </si>
  <si>
    <t>yellow cell becomes zero. You have then allocated the correct</t>
  </si>
  <si>
    <t>ISB, assuming you have put the right figure in the blue cell.</t>
  </si>
  <si>
    <t>Varying the moderator varies the amount taken from gaining</t>
  </si>
  <si>
    <t>schools in the 'increased variance as a total of increased</t>
  </si>
  <si>
    <t>variances' column on the far right of this tab.</t>
  </si>
  <si>
    <t>Its also important that when you've done this, you check that no</t>
  </si>
  <si>
    <t>school is getting less than the 'protected level of funding'</t>
  </si>
  <si>
    <t>column, above to the left.</t>
  </si>
  <si>
    <t>NativeID</t>
  </si>
  <si>
    <t>SchoolName</t>
  </si>
  <si>
    <t>E1</t>
  </si>
  <si>
    <t>E2</t>
  </si>
  <si>
    <t>N1</t>
  </si>
  <si>
    <t>N2</t>
  </si>
  <si>
    <t>R</t>
  </si>
  <si>
    <t>1</t>
  </si>
  <si>
    <t>2</t>
  </si>
  <si>
    <t>3</t>
  </si>
  <si>
    <t>4</t>
  </si>
  <si>
    <t>5</t>
  </si>
  <si>
    <t>6</t>
  </si>
  <si>
    <t>7</t>
  </si>
  <si>
    <t>8</t>
  </si>
  <si>
    <t>9</t>
  </si>
  <si>
    <t>10</t>
  </si>
  <si>
    <t>11</t>
  </si>
  <si>
    <t>12</t>
  </si>
  <si>
    <t>13</t>
  </si>
  <si>
    <t>14</t>
  </si>
  <si>
    <t>Maintained</t>
  </si>
  <si>
    <t>BISHOP MARTIN CHURCH OF ENGLAND PRIMARY</t>
  </si>
  <si>
    <t>Academy</t>
  </si>
  <si>
    <t>CHILDWALL C OF E PRIMARY</t>
  </si>
  <si>
    <t>GILMOUR JUNIOR SCHOOL</t>
  </si>
  <si>
    <t>OUR LADYS BISHOP ETON SCHOOL</t>
  </si>
  <si>
    <t>Runnymede St Edward's</t>
  </si>
  <si>
    <t>St. Anthony of Padua CP School</t>
  </si>
  <si>
    <t>St. Cecilia's Catholic Junior</t>
  </si>
  <si>
    <t>St. Charles Primary School</t>
  </si>
  <si>
    <t>St. Francis De Sales Jun School</t>
  </si>
  <si>
    <t>St. Hugh's Primary School</t>
  </si>
  <si>
    <t>St. Matthew's Catholic Primary</t>
  </si>
  <si>
    <t>St. Paschal Baylon RC JMI</t>
  </si>
  <si>
    <t>St. Paul &amp; St. Timothys Infant</t>
  </si>
  <si>
    <t>St. Paul's Catholic Junior School</t>
  </si>
  <si>
    <t>St.Mary's West Derby CE School</t>
  </si>
  <si>
    <t>SUDLEY INFANT SCHOOL</t>
  </si>
  <si>
    <t>SUDLEY JUNIOR SCHOOL</t>
  </si>
  <si>
    <t>Primary Total</t>
  </si>
  <si>
    <t>ARCHBISHOP BLANCH SCHOOL</t>
  </si>
  <si>
    <t>Broadgreen International School</t>
  </si>
  <si>
    <t>GATEACRE COMPREHENSIVE SCHOOL</t>
  </si>
  <si>
    <t>KING DAVID HIGH SCHOOL</t>
  </si>
  <si>
    <t>King's Leadership Academy Liverpool</t>
  </si>
  <si>
    <t>Liverpool College Independent School Trust</t>
  </si>
  <si>
    <t>St Hilda's C.E. High School</t>
  </si>
  <si>
    <t>ST. FRANCIS XAVIER'S COLLEGE</t>
  </si>
  <si>
    <t>St. Julie's Catholic High School</t>
  </si>
  <si>
    <t>St.Margaret's Church of England Academy</t>
  </si>
  <si>
    <t>The Academy of St. Francis of Assisi</t>
  </si>
  <si>
    <t>The Studio</t>
  </si>
  <si>
    <t>Secondary Total</t>
  </si>
  <si>
    <t>Abbots Lea Special School</t>
  </si>
  <si>
    <t>Bank View High School</t>
  </si>
  <si>
    <t>Childwall Abbey School</t>
  </si>
  <si>
    <t>Clifford Holroyde Specialist SEN College</t>
  </si>
  <si>
    <t>Ernest Cookson School</t>
  </si>
  <si>
    <t>Hope School</t>
  </si>
  <si>
    <t>MILLSTEAD</t>
  </si>
  <si>
    <t>Palmerston School</t>
  </si>
  <si>
    <t>Princes Primary School</t>
  </si>
  <si>
    <t>Redbridge High School</t>
  </si>
  <si>
    <t>Sandfield Park School</t>
  </si>
  <si>
    <t>Woolton High School</t>
  </si>
  <si>
    <t>Special Total</t>
  </si>
  <si>
    <t>New Heights High School - Pupil Referral Unit</t>
  </si>
  <si>
    <t>Grand Total</t>
  </si>
  <si>
    <t>Total Establishments</t>
  </si>
  <si>
    <t>Specaial</t>
  </si>
  <si>
    <t>R-Y6</t>
  </si>
  <si>
    <t>Y7-9</t>
  </si>
  <si>
    <t>Y10-11</t>
  </si>
  <si>
    <t>COMPARISON OF MFG AND BUDGET BY SCHOOL</t>
  </si>
  <si>
    <t>NFF Primary AWPU 2022-23</t>
  </si>
  <si>
    <t>Liverpool Primary AWPU</t>
  </si>
  <si>
    <t>NFF KS3 AWPU 2022-23</t>
  </si>
  <si>
    <t xml:space="preserve">Liverpool KS3 AWPU </t>
  </si>
  <si>
    <t>to NFF</t>
  </si>
  <si>
    <t>NFF KS4 AWPU 2022-23</t>
  </si>
  <si>
    <t xml:space="preserve">Liverpool KS4 AWPU </t>
  </si>
  <si>
    <t>values now</t>
  </si>
  <si>
    <t>BASELINE BUDGET 2021-22</t>
  </si>
  <si>
    <t>BUDGET 2022-23 MFG 2% MODERATED</t>
  </si>
  <si>
    <t>PUPIL NOs</t>
  </si>
  <si>
    <t>MFL</t>
  </si>
  <si>
    <t>MFG</t>
  </si>
  <si>
    <t>BUDGET</t>
  </si>
  <si>
    <t xml:space="preserve">   MFL</t>
  </si>
  <si>
    <t>SCHOOLS MODEL - PRIMARY SCHOOLS</t>
  </si>
  <si>
    <t>MAINTAINED SCHOOLS</t>
  </si>
  <si>
    <t>All Saints' Catholic Primary School</t>
  </si>
  <si>
    <t>Blessed Sacrament RCPrimary School</t>
  </si>
  <si>
    <t>Blueberry Park Primary school</t>
  </si>
  <si>
    <t>Childwall CofE Primary School</t>
  </si>
  <si>
    <t>Emmaus CofE &amp; RC Primary School</t>
  </si>
  <si>
    <t>Florence Melly Primary School</t>
  </si>
  <si>
    <t>Gwladys Street Primary School</t>
  </si>
  <si>
    <t>Kirkdale St Lawrence CofE School</t>
  </si>
  <si>
    <t>Our Lady &amp; St Philomena's RC School</t>
  </si>
  <si>
    <t>Our Lady and St Swithin's RC School</t>
  </si>
  <si>
    <t>Our Lady Immaculate RCPrimary School</t>
  </si>
  <si>
    <t>Our Lady of Good Help RCPrimary School</t>
  </si>
  <si>
    <t>Our Lady of the Assumption RC School</t>
  </si>
  <si>
    <t>Our Lady's Bishop Eton RC Primary School</t>
  </si>
  <si>
    <t>Sacred Heart Catholic Primary School</t>
  </si>
  <si>
    <t>St Anne's (Stanley) Primary School</t>
  </si>
  <si>
    <t>St Anthony of Padua RC Primary School</t>
  </si>
  <si>
    <t>St Cecilia's Catholic Infant School</t>
  </si>
  <si>
    <t>St Cleopas' CofE Primary School</t>
  </si>
  <si>
    <t>St Cuthbert's Catholic Primary School</t>
  </si>
  <si>
    <t>St Francis de Sales RC Infant School</t>
  </si>
  <si>
    <t>St Francis de Sales RC Junior School</t>
  </si>
  <si>
    <t>St Margaret's Anfield CE Primary School</t>
  </si>
  <si>
    <t>St Mary's CofE Primary School, West Derby</t>
  </si>
  <si>
    <t>St Michael-in-the-Hamlet Primary School</t>
  </si>
  <si>
    <t>St Oswalds Catholic Primary School</t>
  </si>
  <si>
    <t>St Paul's and St Timothy's RC Infant School</t>
  </si>
  <si>
    <t xml:space="preserve">St Sebastian'sRC Primary School </t>
  </si>
  <si>
    <t>St Teresa of Lisieux RC Primary School</t>
  </si>
  <si>
    <t>St Vincent de Paul RC Primary School</t>
  </si>
  <si>
    <t>Stockton Wood Primary School</t>
  </si>
  <si>
    <t>TOTAL MAINTAINED SCHOOLS</t>
  </si>
  <si>
    <t>ACADEMIES AND FREE SCHOOLS</t>
  </si>
  <si>
    <t>TOTAL ACADEMIES</t>
  </si>
  <si>
    <t>GRAND TOTAL ALL PRIMARY SCHOOLS</t>
  </si>
  <si>
    <t>SCHOOLS MODEL - SECONDARY SCHOOLS</t>
  </si>
  <si>
    <t>INDICATIVE 2023-24 MFG 1%</t>
  </si>
  <si>
    <t>Broughton Hall High School</t>
  </si>
  <si>
    <t>Gateacre Comprehensive School</t>
  </si>
  <si>
    <t>GRAND TOTAL ALL SECONDARY SCHOOLS</t>
  </si>
  <si>
    <t>ALL SCHOOLS AND ACADEMIES</t>
  </si>
  <si>
    <t>GROWTH FUND</t>
  </si>
  <si>
    <t>TOTAL SCHOOLS BLOCK ALLOCATED TO SCHOOLS</t>
  </si>
  <si>
    <t>POST 16 BY SCHOOL - FINANCIAL YEAR 2022-23</t>
  </si>
  <si>
    <t>Ac Yr 2021/22 - 4 months except Broadgreen</t>
  </si>
  <si>
    <t>Ac Yr 2022/23</t>
  </si>
  <si>
    <t>4 months</t>
  </si>
  <si>
    <t>8 months</t>
  </si>
  <si>
    <t>Fin Yr</t>
  </si>
  <si>
    <t>Main</t>
  </si>
  <si>
    <t>Bursaries</t>
  </si>
  <si>
    <t>Allocations</t>
  </si>
  <si>
    <t>Ac Yr 21/22</t>
  </si>
  <si>
    <t>Ac Yr 22/23</t>
  </si>
  <si>
    <t>Allocation</t>
  </si>
  <si>
    <t>Archbishop Beck RC High School</t>
  </si>
  <si>
    <t>Archbishop Blanch CE School</t>
  </si>
  <si>
    <t>Calderstones High school</t>
  </si>
  <si>
    <t>Cardinal Heenan RC High School</t>
  </si>
  <si>
    <t>St Hilda's CE High School</t>
  </si>
  <si>
    <t>TOTAL SECONDARY</t>
  </si>
  <si>
    <t>Redbridge</t>
  </si>
  <si>
    <t>TOTAL SPECIAL</t>
  </si>
  <si>
    <t>Toal Post 16 Funding</t>
  </si>
  <si>
    <t>Reconciliation to Academic yr figure 21/22 from feb 2022 allocation sheet</t>
  </si>
  <si>
    <t>Allocation to schools</t>
  </si>
  <si>
    <t>Adult skills</t>
  </si>
  <si>
    <t>Total allocation</t>
  </si>
  <si>
    <t>Budget adjustments</t>
  </si>
  <si>
    <t>SAP as 2/3/2021</t>
  </si>
  <si>
    <t>difference</t>
  </si>
  <si>
    <t>EDMRC</t>
  </si>
  <si>
    <t>ECEXF</t>
  </si>
  <si>
    <t>2021/22 and 2022/23</t>
  </si>
  <si>
    <t>Reduce</t>
  </si>
  <si>
    <t>Increase</t>
  </si>
  <si>
    <t>increase</t>
  </si>
  <si>
    <t>English as an Additional Language (EAL) 3</t>
  </si>
  <si>
    <t>small</t>
  </si>
  <si>
    <t>Small</t>
  </si>
  <si>
    <t>Schools</t>
  </si>
  <si>
    <t>Select School</t>
  </si>
  <si>
    <t>I01</t>
  </si>
  <si>
    <t>I02</t>
  </si>
  <si>
    <t>I03</t>
  </si>
  <si>
    <t>I04</t>
  </si>
  <si>
    <t>Post-16</t>
  </si>
  <si>
    <t>High-Needs Top-up</t>
  </si>
  <si>
    <t>Minority Ethnic funding in addition to SBS</t>
  </si>
  <si>
    <t>Remaining School Budget Allocation</t>
  </si>
  <si>
    <t>CFR Breakdown of 2022-23 School Budget Share</t>
  </si>
  <si>
    <t>CFR Code</t>
  </si>
  <si>
    <t>Description</t>
  </si>
  <si>
    <t>Primary Rate</t>
  </si>
  <si>
    <t>Secondary Rate</t>
  </si>
  <si>
    <t>CALCULATION OF NATIONAL NON DOMESTIC RATES</t>
  </si>
  <si>
    <t>NORMAL MULTIPLIER - PRIMARY SCHOOLS</t>
  </si>
  <si>
    <t>Actual</t>
  </si>
  <si>
    <t>Adjustments</t>
  </si>
  <si>
    <t>ACTUAL</t>
  </si>
  <si>
    <t>to be made</t>
  </si>
  <si>
    <t>RATES</t>
  </si>
  <si>
    <t>NORMAL MULTIPLIER PRIMARY MAINTAINED SCHOOLS</t>
  </si>
  <si>
    <t>NORMAL MULTIPLIER - PRIMARY ACADEMIES AND FREE SCHOOLS</t>
  </si>
  <si>
    <t>DISCOUNTED MULTIPLIER - PRIMARY SCHOOLS</t>
  </si>
  <si>
    <t>DISCOUNTED MULTIPLIER PRIMARY MAINTAINED SCHOOLS</t>
  </si>
  <si>
    <t>DISCOUNTED MULTIPLIER ACADEMIES AND FREE SCHOOLS</t>
  </si>
  <si>
    <t>TOTAL DISCOUNTED MULTIPLIER PRIMARY ACADEMIES</t>
  </si>
  <si>
    <t>TOTAL MAINTAINED SECONDARY SCHOOLS</t>
  </si>
  <si>
    <t>Liverpool College Indep School Trust</t>
  </si>
  <si>
    <t>St Francis Xaviers College</t>
  </si>
  <si>
    <t>TOTAL ALL SECONDARIES</t>
  </si>
  <si>
    <t>GRAND TOTAL ALL SCHOOLS</t>
  </si>
  <si>
    <t>Check Totals</t>
  </si>
  <si>
    <t>Difference</t>
  </si>
  <si>
    <t>difference equals transitional relief</t>
  </si>
  <si>
    <t>check</t>
  </si>
  <si>
    <t>DEPRIVATION</t>
  </si>
  <si>
    <t>PRIOR ATTAINMENT</t>
  </si>
  <si>
    <t>AMALGAM</t>
  </si>
  <si>
    <t>21-22 ADJ</t>
  </si>
  <si>
    <t>TOTAL 22-23</t>
  </si>
  <si>
    <t>LEASES</t>
  </si>
  <si>
    <t>TOTAL PRIOR</t>
  </si>
  <si>
    <t>CAPPED</t>
  </si>
  <si>
    <t>2022-23 Indicative</t>
  </si>
  <si>
    <t>PROFORMA INDIC 2022-23</t>
  </si>
  <si>
    <t>VARIANCE</t>
  </si>
  <si>
    <t>KS3 PUPIL NUMBERS</t>
  </si>
  <si>
    <t>KS4 Pupil Nos</t>
  </si>
  <si>
    <t>IDACI</t>
  </si>
  <si>
    <t>FSM/6</t>
  </si>
  <si>
    <t>LUMP SUM</t>
  </si>
  <si>
    <t>TO RATES</t>
  </si>
  <si>
    <t>FUNDING</t>
  </si>
  <si>
    <t>TO MFG</t>
  </si>
  <si>
    <t>SBS</t>
  </si>
  <si>
    <t>Pupil Nos</t>
  </si>
  <si>
    <t>Growth</t>
  </si>
  <si>
    <t>Adj Pupil Nos</t>
  </si>
  <si>
    <t xml:space="preserve">KS3 AWPU </t>
  </si>
  <si>
    <t xml:space="preserve">KS4 AWPU </t>
  </si>
  <si>
    <t>AWPU £</t>
  </si>
  <si>
    <t>FSM NOs</t>
  </si>
  <si>
    <t>FSM £</t>
  </si>
  <si>
    <t>FSM6 NOs</t>
  </si>
  <si>
    <t>FSM6 £</t>
  </si>
  <si>
    <t>Band F Nos</t>
  </si>
  <si>
    <t>Band F £</t>
  </si>
  <si>
    <t>Band E Nos</t>
  </si>
  <si>
    <t>Band E £</t>
  </si>
  <si>
    <t>Band D NOs</t>
  </si>
  <si>
    <t>Band D £</t>
  </si>
  <si>
    <t>Band C NOs</t>
  </si>
  <si>
    <t>Band C £</t>
  </si>
  <si>
    <t>Band B NOs</t>
  </si>
  <si>
    <t>Band B £</t>
  </si>
  <si>
    <t>Band A NOs</t>
  </si>
  <si>
    <t>Band A £</t>
  </si>
  <si>
    <t>Numbers</t>
  </si>
  <si>
    <t>£</t>
  </si>
  <si>
    <t>Liverpool College School Trust Secondary</t>
  </si>
  <si>
    <t>KS3</t>
  </si>
  <si>
    <t>KS4</t>
  </si>
  <si>
    <t>2022-23 INDICATIVE</t>
  </si>
  <si>
    <t xml:space="preserve">MFG </t>
  </si>
  <si>
    <t xml:space="preserve">AWPU </t>
  </si>
  <si>
    <t>Runnymede St Edwards RC School</t>
  </si>
  <si>
    <t>LIPA Primary School yr 7</t>
  </si>
  <si>
    <t>Dixons Broadgreen (Academy)</t>
  </si>
  <si>
    <t>HN Monies included in schools block</t>
  </si>
  <si>
    <t>Deprivation figures based on 22/23 actual allocations publised in Match 2022</t>
  </si>
  <si>
    <t xml:space="preserve">Pending receipt of full Pupil Premium Allocations </t>
  </si>
  <si>
    <t>NRPF, Service Child &amp; Post LAC Figures below based on 21/22 allocations</t>
  </si>
  <si>
    <t>(Estimated) Supplementary Grant - Schools</t>
  </si>
  <si>
    <t>(Estimated) Supplementary Grant - High needs</t>
  </si>
  <si>
    <t>Supplementary Grants (estimated)</t>
  </si>
  <si>
    <t>Supplementary Grants - Estimated Allocations (For Information)</t>
  </si>
  <si>
    <r>
      <t>Less</t>
    </r>
    <r>
      <rPr>
        <sz val="11"/>
        <color theme="1"/>
        <rFont val="Arial"/>
        <family val="2"/>
      </rPr>
      <t xml:space="preserve"> Dedelegation</t>
    </r>
  </si>
  <si>
    <t>Pupil Premium - Estimated 2022-23 Allocations</t>
  </si>
  <si>
    <t>Deprivation Pupil Premium (actual)</t>
  </si>
  <si>
    <t>NRPF Pupil Premium (estimated)</t>
  </si>
  <si>
    <t>Service Children Pupil Premium (estimated)</t>
  </si>
  <si>
    <t>Post-LAC Pupil Premium (estimated)</t>
  </si>
  <si>
    <t>Total Pupil Premium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</si>
</sst>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quot;£&quot;#,##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quot;£&quot;#,##0.00"/>
    <numFmt numFmtId="166" formatCode="&quot;£&quot;#,##0"/>
    <numFmt numFmtId="167" formatCode="#,##0.0"/>
    <numFmt numFmtId="168" formatCode="#,##0;[Red]\(#,##0\)"/>
    <numFmt numFmtId="169" formatCode="#,##0.00_ ;[Red]\-#,##0.00\ "/>
    <numFmt numFmtId="170" formatCode="#,##0_ ;[Red]\-#,##0\ "/>
    <numFmt numFmtId="171" formatCode="#,##0_ ;\-#,##0\ "/>
    <numFmt numFmtId="172" formatCode="#,##0.00_ ;\-#,##0.00\ "/>
    <numFmt numFmtId="173" formatCode="0_ ;[Red]\-0\ "/>
    <numFmt numFmtId="174" formatCode="0.0%"/>
    <numFmt numFmtId="175" formatCode="0.0"/>
    <numFmt numFmtId="176" formatCode="&quot;£&quot;#,##0_);\(&quot;£&quot;#,##0\)"/>
    <numFmt numFmtId="177" formatCode="0.00_ ;[Red]\-0.00\ "/>
    <numFmt numFmtId="178" formatCode="0.0000"/>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name val="Arial"/>
      <family val="2"/>
    </font>
    <font>
      <sz val="11"/>
      <color indexed="8"/>
      <name val="Calibri"/>
      <family val="2"/>
    </font>
    <font>
      <b/>
      <sz val="10"/>
      <name val="Arial"/>
      <family val="2"/>
    </font>
    <font>
      <sz val="11"/>
      <name val="Calibri"/>
      <family val="2"/>
      <scheme val="minor"/>
    </font>
    <font>
      <b/>
      <sz val="11"/>
      <name val="Calibri"/>
      <family val="2"/>
      <scheme val="minor"/>
    </font>
    <font>
      <b/>
      <sz val="11"/>
      <color rgb="FFFF0000"/>
      <name val="Calibri"/>
      <family val="2"/>
      <scheme val="minor"/>
    </font>
    <font>
      <b/>
      <u/>
      <sz val="11"/>
      <name val="Calibri"/>
      <family val="2"/>
      <scheme val="minor"/>
    </font>
    <font>
      <b/>
      <sz val="10"/>
      <name val="Calibri"/>
      <family val="2"/>
      <scheme val="minor"/>
    </font>
    <font>
      <sz val="10"/>
      <color theme="0"/>
      <name val="Arial"/>
      <family val="2"/>
    </font>
    <font>
      <sz val="10"/>
      <color rgb="FFFF0000"/>
      <name val="Arial"/>
      <family val="2"/>
    </font>
    <font>
      <u/>
      <sz val="10"/>
      <name val="Arial"/>
      <family val="2"/>
    </font>
    <font>
      <sz val="10"/>
      <name val="Arial"/>
      <family val="2"/>
    </font>
    <font>
      <sz val="8"/>
      <name val="Arial"/>
      <family val="2"/>
    </font>
    <font>
      <sz val="8"/>
      <color indexed="81"/>
      <name val="Tahoma"/>
      <family val="2"/>
    </font>
    <font>
      <sz val="9"/>
      <color indexed="81"/>
      <name val="Tahoma"/>
      <family val="2"/>
    </font>
    <font>
      <sz val="11"/>
      <color rgb="FFFF0000"/>
      <name val="Calibri"/>
      <family val="2"/>
      <scheme val="minor"/>
    </font>
    <font>
      <sz val="11"/>
      <color theme="1"/>
      <name val="Calibri"/>
      <family val="2"/>
    </font>
    <font>
      <b/>
      <sz val="10"/>
      <color indexed="12"/>
      <name val="Arial"/>
      <family val="2"/>
    </font>
    <font>
      <b/>
      <sz val="12"/>
      <color theme="1"/>
      <name val="Arial"/>
      <family val="2"/>
    </font>
    <font>
      <sz val="12"/>
      <color theme="1"/>
      <name val="Arial"/>
      <family val="2"/>
    </font>
    <font>
      <b/>
      <sz val="12"/>
      <name val="Arial"/>
      <family val="2"/>
    </font>
    <font>
      <sz val="12"/>
      <name val="Arial"/>
      <family val="2"/>
    </font>
    <font>
      <b/>
      <u/>
      <sz val="12"/>
      <name val="Arial"/>
      <family val="2"/>
    </font>
    <font>
      <sz val="12"/>
      <color indexed="10"/>
      <name val="Arial"/>
      <family val="2"/>
    </font>
    <font>
      <sz val="12"/>
      <color indexed="8"/>
      <name val="Arial"/>
      <family val="2"/>
    </font>
    <font>
      <b/>
      <sz val="12"/>
      <color indexed="8"/>
      <name val="Arial"/>
      <family val="2"/>
    </font>
    <font>
      <u/>
      <sz val="12"/>
      <name val="Arial"/>
      <family val="2"/>
    </font>
    <font>
      <sz val="11"/>
      <color theme="1"/>
      <name val="Arial"/>
      <family val="2"/>
    </font>
    <font>
      <b/>
      <sz val="11"/>
      <color indexed="8"/>
      <name val="Calibri"/>
      <family val="2"/>
    </font>
    <font>
      <b/>
      <sz val="11"/>
      <color rgb="FF000000"/>
      <name val="Calibri"/>
      <family val="2"/>
    </font>
    <font>
      <b/>
      <sz val="8"/>
      <color rgb="FF000000"/>
      <name val="Calibri"/>
      <family val="2"/>
    </font>
    <font>
      <sz val="8"/>
      <color rgb="FF000000"/>
      <name val="Calibri"/>
      <family val="2"/>
    </font>
    <font>
      <sz val="11"/>
      <color rgb="FFFF0000"/>
      <name val="Calibri"/>
      <family val="2"/>
    </font>
    <font>
      <sz val="11"/>
      <name val="Calibri"/>
      <family val="2"/>
    </font>
    <font>
      <b/>
      <sz val="11"/>
      <name val="Calibri"/>
      <family val="2"/>
    </font>
    <font>
      <sz val="8"/>
      <color theme="1"/>
      <name val="Calibri"/>
      <family val="2"/>
      <scheme val="minor"/>
    </font>
    <font>
      <sz val="9"/>
      <color indexed="8"/>
      <name val="Arial"/>
      <family val="2"/>
    </font>
    <font>
      <sz val="9"/>
      <color theme="1"/>
      <name val="Arial"/>
      <family val="2"/>
    </font>
    <font>
      <b/>
      <sz val="8"/>
      <color theme="1"/>
      <name val="Calibri"/>
      <family val="2"/>
      <scheme val="minor"/>
    </font>
    <font>
      <b/>
      <sz val="11"/>
      <color theme="1"/>
      <name val="Calibri"/>
      <family val="2"/>
    </font>
    <font>
      <sz val="8"/>
      <color rgb="FFFF0000"/>
      <name val="Calibri"/>
      <family val="2"/>
      <scheme val="minor"/>
    </font>
    <font>
      <b/>
      <sz val="12"/>
      <color theme="1"/>
      <name val="Calibri"/>
      <family val="2"/>
      <scheme val="minor"/>
    </font>
    <font>
      <b/>
      <sz val="12"/>
      <color rgb="FFFF0000"/>
      <name val="Calibri"/>
      <family val="2"/>
      <scheme val="minor"/>
    </font>
    <font>
      <b/>
      <u/>
      <sz val="10"/>
      <name val="Arial"/>
      <family val="2"/>
    </font>
    <font>
      <b/>
      <u/>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C0C0C0"/>
        <bgColor indexed="64"/>
      </patternFill>
    </fill>
    <fill>
      <patternFill patternType="solid">
        <fgColor rgb="FFCCFFFF"/>
        <bgColor indexed="64"/>
      </patternFill>
    </fill>
    <fill>
      <patternFill patternType="solid">
        <fgColor rgb="FFCCCCFF"/>
        <bgColor indexed="64"/>
      </patternFill>
    </fill>
    <fill>
      <patternFill patternType="solid">
        <fgColor rgb="FF9999FF"/>
        <bgColor indexed="64"/>
      </patternFill>
    </fill>
    <fill>
      <patternFill patternType="solid">
        <fgColor indexed="22"/>
        <bgColor indexed="64"/>
      </patternFill>
    </fill>
    <fill>
      <patternFill patternType="solid">
        <fgColor indexed="50"/>
        <bgColor indexed="64"/>
      </patternFill>
    </fill>
    <fill>
      <patternFill patternType="solid">
        <fgColor rgb="FF92D050"/>
        <bgColor indexed="64"/>
      </patternFill>
    </fill>
    <fill>
      <patternFill patternType="solid">
        <fgColor rgb="FFFFCCFF"/>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B0F0"/>
        <bgColor indexed="64"/>
      </patternFill>
    </fill>
    <fill>
      <patternFill patternType="solid">
        <fgColor indexed="13"/>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rgb="FF000000"/>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rgb="FFFFC000"/>
        <bgColor indexed="64"/>
      </patternFill>
    </fill>
    <fill>
      <patternFill patternType="solid">
        <fgColor rgb="FFFF00FF"/>
        <bgColor indexed="64"/>
      </patternFill>
    </fill>
    <fill>
      <patternFill patternType="solid">
        <fgColor indexed="22"/>
        <bgColor indexed="0"/>
      </patternFill>
    </fill>
    <fill>
      <patternFill patternType="solid">
        <fgColor theme="0" tint="-0.14999847407452621"/>
        <bgColor indexed="64"/>
      </patternFill>
    </fill>
    <fill>
      <patternFill patternType="solid">
        <fgColor rgb="FFFFFF00"/>
        <bgColor rgb="FF000000"/>
      </patternFill>
    </fill>
    <fill>
      <patternFill patternType="solid">
        <fgColor indexed="9"/>
        <bgColor indexed="9"/>
      </patternFill>
    </fill>
  </fills>
  <borders count="69">
    <border>
      <left/>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style="thin">
        <color indexed="22"/>
      </bottom>
      <diagonal/>
    </border>
    <border>
      <left style="thin">
        <color indexed="8"/>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31"/>
      </left>
      <right style="thin">
        <color indexed="31"/>
      </right>
      <top style="thin">
        <color indexed="31"/>
      </top>
      <bottom style="thin">
        <color indexed="31"/>
      </bottom>
      <diagonal/>
    </border>
  </borders>
  <cellStyleXfs count="34">
    <xf numFmtId="0" fontId="0" fillId="0" borderId="0"/>
    <xf numFmtId="0" fontId="5"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8" fillId="0" borderId="0"/>
    <xf numFmtId="0" fontId="6" fillId="0" borderId="0"/>
    <xf numFmtId="0" fontId="1" fillId="0" borderId="0"/>
    <xf numFmtId="0" fontId="7"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9" fontId="1" fillId="0" borderId="0" applyFont="0" applyFill="0" applyBorder="0" applyAlignment="0" applyProtection="0"/>
    <xf numFmtId="0" fontId="6" fillId="0" borderId="0"/>
    <xf numFmtId="0" fontId="18"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cellStyleXfs>
  <cellXfs count="690">
    <xf numFmtId="0" fontId="0" fillId="0" borderId="0" xfId="0"/>
    <xf numFmtId="0" fontId="10" fillId="2" borderId="0" xfId="1" applyFont="1" applyFill="1" applyBorder="1" applyProtection="1"/>
    <xf numFmtId="0" fontId="11" fillId="2" borderId="0" xfId="1" applyFont="1" applyFill="1" applyAlignment="1" applyProtection="1">
      <alignment horizontal="left"/>
    </xf>
    <xf numFmtId="166" fontId="10" fillId="2" borderId="0" xfId="7" applyNumberFormat="1" applyFont="1" applyFill="1" applyBorder="1" applyAlignment="1" applyProtection="1">
      <alignment horizontal="center" vertical="center" wrapText="1"/>
    </xf>
    <xf numFmtId="166" fontId="10" fillId="7" borderId="13" xfId="7" applyNumberFormat="1" applyFont="1" applyFill="1" applyBorder="1" applyAlignment="1" applyProtection="1">
      <alignment horizontal="center" vertical="center" wrapText="1"/>
    </xf>
    <xf numFmtId="166" fontId="10" fillId="7" borderId="29" xfId="9" applyNumberFormat="1" applyFont="1" applyFill="1" applyBorder="1" applyAlignment="1" applyProtection="1">
      <alignment horizontal="center" vertical="center" wrapText="1"/>
    </xf>
    <xf numFmtId="166" fontId="10" fillId="7" borderId="30" xfId="9" applyNumberFormat="1" applyFont="1" applyFill="1" applyBorder="1" applyAlignment="1" applyProtection="1">
      <alignment horizontal="center" vertical="center" wrapText="1"/>
    </xf>
    <xf numFmtId="166" fontId="10" fillId="7" borderId="31" xfId="9" applyNumberFormat="1" applyFont="1" applyFill="1" applyBorder="1" applyAlignment="1" applyProtection="1">
      <alignment horizontal="center" vertical="center" wrapText="1"/>
    </xf>
    <xf numFmtId="166" fontId="10" fillId="7" borderId="13" xfId="9" applyNumberFormat="1" applyFont="1" applyFill="1" applyBorder="1" applyAlignment="1" applyProtection="1">
      <alignment horizontal="center" vertical="center" wrapText="1"/>
    </xf>
    <xf numFmtId="166" fontId="10" fillId="7" borderId="14" xfId="9" applyNumberFormat="1" applyFont="1" applyFill="1" applyBorder="1" applyAlignment="1" applyProtection="1">
      <alignment horizontal="center" vertical="center" wrapText="1"/>
    </xf>
    <xf numFmtId="166" fontId="10" fillId="7" borderId="15" xfId="9" applyNumberFormat="1" applyFont="1" applyFill="1" applyBorder="1" applyAlignment="1" applyProtection="1">
      <alignment horizontal="center" vertical="center" wrapText="1"/>
    </xf>
    <xf numFmtId="165" fontId="10" fillId="7" borderId="25" xfId="9" applyNumberFormat="1" applyFont="1" applyFill="1" applyBorder="1" applyAlignment="1" applyProtection="1">
      <alignment horizontal="center" vertical="center"/>
    </xf>
    <xf numFmtId="165" fontId="10" fillId="7" borderId="8" xfId="9" applyNumberFormat="1" applyFont="1" applyFill="1" applyBorder="1" applyAlignment="1" applyProtection="1">
      <alignment horizontal="center" vertical="center"/>
    </xf>
    <xf numFmtId="165" fontId="10" fillId="7" borderId="27" xfId="9" applyNumberFormat="1" applyFont="1" applyFill="1" applyBorder="1" applyAlignment="1" applyProtection="1">
      <alignment horizontal="center" vertical="center"/>
    </xf>
    <xf numFmtId="165" fontId="10" fillId="7" borderId="2" xfId="9" applyNumberFormat="1" applyFont="1" applyFill="1" applyBorder="1" applyAlignment="1" applyProtection="1">
      <alignment horizontal="center" vertical="center"/>
    </xf>
    <xf numFmtId="165" fontId="10" fillId="7" borderId="26" xfId="9" applyNumberFormat="1" applyFont="1" applyFill="1" applyBorder="1" applyAlignment="1" applyProtection="1">
      <alignment horizontal="center" vertical="center"/>
    </xf>
    <xf numFmtId="165" fontId="10" fillId="7" borderId="9" xfId="9" applyNumberFormat="1" applyFont="1" applyFill="1" applyBorder="1" applyAlignment="1" applyProtection="1">
      <alignment horizontal="center" vertical="center"/>
    </xf>
    <xf numFmtId="166" fontId="10" fillId="7" borderId="33" xfId="7" applyNumberFormat="1" applyFont="1" applyFill="1" applyBorder="1" applyAlignment="1" applyProtection="1">
      <alignment horizontal="center" vertical="center" wrapText="1"/>
    </xf>
    <xf numFmtId="166" fontId="10" fillId="7" borderId="31" xfId="7" applyNumberFormat="1" applyFont="1" applyFill="1" applyBorder="1" applyAlignment="1" applyProtection="1">
      <alignment horizontal="center" vertical="center" wrapText="1"/>
    </xf>
    <xf numFmtId="166" fontId="10" fillId="7" borderId="29" xfId="7" applyNumberFormat="1" applyFont="1" applyFill="1" applyBorder="1" applyAlignment="1" applyProtection="1">
      <alignment horizontal="center" vertical="center" wrapText="1"/>
    </xf>
    <xf numFmtId="166" fontId="11" fillId="7" borderId="24" xfId="7" applyNumberFormat="1" applyFont="1" applyFill="1" applyBorder="1" applyAlignment="1" applyProtection="1">
      <alignment horizontal="center" vertical="center" wrapText="1"/>
    </xf>
    <xf numFmtId="0" fontId="11" fillId="7" borderId="20" xfId="1" applyFont="1" applyFill="1" applyBorder="1" applyAlignment="1" applyProtection="1">
      <alignment horizontal="center" vertical="center"/>
    </xf>
    <xf numFmtId="0" fontId="11" fillId="2" borderId="24" xfId="9" applyFont="1" applyFill="1" applyBorder="1" applyAlignment="1" applyProtection="1">
      <alignment horizontal="center" vertical="center" wrapText="1"/>
    </xf>
    <xf numFmtId="0" fontId="11" fillId="2" borderId="0" xfId="9" applyFont="1" applyFill="1" applyBorder="1" applyAlignment="1" applyProtection="1">
      <alignment horizontal="center" vertical="center" wrapText="1"/>
    </xf>
    <xf numFmtId="0" fontId="10" fillId="2" borderId="36" xfId="9" applyFont="1" applyFill="1" applyBorder="1" applyAlignment="1" applyProtection="1">
      <alignment horizontal="center" vertical="center"/>
    </xf>
    <xf numFmtId="0" fontId="10" fillId="2" borderId="37" xfId="9" applyFont="1" applyFill="1" applyBorder="1" applyAlignment="1" applyProtection="1">
      <alignment horizontal="left" vertical="center" wrapText="1"/>
    </xf>
    <xf numFmtId="0" fontId="10" fillId="2" borderId="0" xfId="1" applyFont="1" applyFill="1" applyBorder="1" applyAlignment="1" applyProtection="1">
      <alignment horizontal="center"/>
    </xf>
    <xf numFmtId="0" fontId="11" fillId="2" borderId="0" xfId="9" applyFont="1" applyFill="1" applyBorder="1" applyAlignment="1" applyProtection="1">
      <alignment horizontal="left" vertical="center"/>
    </xf>
    <xf numFmtId="0" fontId="11" fillId="2" borderId="0" xfId="9" applyFont="1" applyFill="1" applyBorder="1" applyAlignment="1" applyProtection="1">
      <alignment horizontal="center" vertical="center"/>
    </xf>
    <xf numFmtId="0" fontId="13" fillId="2" borderId="0" xfId="9" applyFont="1" applyFill="1" applyBorder="1" applyAlignment="1" applyProtection="1">
      <alignment horizontal="left"/>
    </xf>
    <xf numFmtId="0" fontId="14" fillId="2" borderId="0" xfId="9" applyFont="1" applyFill="1" applyBorder="1" applyAlignment="1" applyProtection="1">
      <alignment horizontal="center"/>
    </xf>
    <xf numFmtId="0" fontId="1" fillId="2" borderId="0" xfId="1" applyFont="1" applyFill="1" applyBorder="1" applyProtection="1"/>
    <xf numFmtId="0" fontId="14" fillId="2" borderId="0" xfId="9" applyFont="1" applyFill="1" applyBorder="1" applyAlignment="1" applyProtection="1"/>
    <xf numFmtId="0" fontId="6" fillId="2" borderId="0" xfId="9" applyFont="1" applyFill="1" applyBorder="1" applyAlignment="1" applyProtection="1">
      <alignment horizontal="left" vertical="center"/>
    </xf>
    <xf numFmtId="0" fontId="10" fillId="2" borderId="0" xfId="1" applyFont="1" applyFill="1" applyBorder="1" applyAlignment="1" applyProtection="1">
      <alignment horizontal="left"/>
    </xf>
    <xf numFmtId="0" fontId="10" fillId="2" borderId="0" xfId="9" applyFont="1" applyFill="1" applyBorder="1" applyAlignment="1" applyProtection="1">
      <alignment horizontal="left" vertical="center"/>
    </xf>
    <xf numFmtId="0" fontId="10" fillId="2" borderId="40" xfId="9" applyFont="1" applyFill="1" applyBorder="1" applyAlignment="1" applyProtection="1">
      <alignment horizontal="left" vertical="center" wrapText="1"/>
    </xf>
    <xf numFmtId="0" fontId="2" fillId="2" borderId="0" xfId="1" applyFont="1" applyFill="1" applyBorder="1" applyAlignment="1" applyProtection="1">
      <alignment horizontal="center" vertical="center"/>
    </xf>
    <xf numFmtId="0" fontId="12" fillId="2" borderId="0" xfId="9" applyFont="1" applyFill="1" applyBorder="1" applyAlignment="1" applyProtection="1">
      <alignment horizontal="center" vertical="center"/>
    </xf>
    <xf numFmtId="0" fontId="5" fillId="0" borderId="0" xfId="1" applyProtection="1"/>
    <xf numFmtId="0" fontId="11" fillId="2" borderId="28" xfId="9" applyFont="1" applyFill="1" applyBorder="1" applyAlignment="1" applyProtection="1">
      <alignment horizontal="center" vertical="center" wrapText="1"/>
    </xf>
    <xf numFmtId="0" fontId="4" fillId="2" borderId="0" xfId="1" applyFont="1" applyFill="1" applyBorder="1" applyAlignment="1" applyProtection="1">
      <alignment horizontal="center" vertical="center"/>
    </xf>
    <xf numFmtId="0" fontId="9" fillId="4" borderId="4" xfId="1" applyFont="1" applyFill="1" applyBorder="1" applyProtection="1"/>
    <xf numFmtId="0" fontId="9" fillId="4" borderId="22" xfId="1" applyFont="1" applyFill="1" applyBorder="1" applyProtection="1"/>
    <xf numFmtId="5" fontId="9" fillId="8" borderId="28" xfId="1" applyNumberFormat="1" applyFont="1" applyFill="1" applyBorder="1" applyProtection="1"/>
    <xf numFmtId="5" fontId="5" fillId="7" borderId="13" xfId="1" applyNumberFormat="1" applyFill="1" applyBorder="1" applyProtection="1"/>
    <xf numFmtId="5" fontId="5" fillId="7" borderId="14" xfId="1" applyNumberFormat="1" applyFill="1" applyBorder="1" applyProtection="1"/>
    <xf numFmtId="5" fontId="9" fillId="8" borderId="7" xfId="1" applyNumberFormat="1" applyFont="1" applyFill="1" applyBorder="1" applyProtection="1"/>
    <xf numFmtId="8" fontId="10" fillId="0" borderId="11" xfId="9" applyNumberFormat="1" applyFont="1" applyFill="1" applyBorder="1" applyAlignment="1" applyProtection="1">
      <alignment horizontal="left" vertical="center"/>
    </xf>
    <xf numFmtId="8" fontId="10" fillId="0" borderId="12" xfId="9" applyNumberFormat="1" applyFont="1" applyFill="1" applyBorder="1" applyAlignment="1" applyProtection="1">
      <alignment horizontal="left" vertical="center"/>
    </xf>
    <xf numFmtId="0" fontId="16" fillId="0" borderId="0" xfId="1" applyFont="1" applyFill="1" applyBorder="1" applyProtection="1"/>
    <xf numFmtId="0" fontId="4" fillId="0" borderId="0" xfId="1" applyFont="1" applyFill="1" applyBorder="1" applyProtection="1"/>
    <xf numFmtId="164" fontId="2" fillId="0" borderId="0" xfId="1" applyNumberFormat="1" applyFont="1" applyFill="1" applyBorder="1" applyAlignment="1" applyProtection="1">
      <alignment horizontal="center" vertical="center"/>
    </xf>
    <xf numFmtId="43" fontId="4" fillId="0" borderId="0" xfId="3" applyFont="1" applyFill="1" applyBorder="1" applyAlignment="1" applyProtection="1">
      <alignment horizontal="left" vertical="center"/>
    </xf>
    <xf numFmtId="0" fontId="16" fillId="0" borderId="0" xfId="1" applyFont="1" applyFill="1" applyProtection="1"/>
    <xf numFmtId="166" fontId="11" fillId="0" borderId="0" xfId="1" applyNumberFormat="1" applyFont="1" applyFill="1" applyBorder="1" applyAlignment="1" applyProtection="1">
      <alignment horizontal="center" vertical="center"/>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10" fillId="2" borderId="18" xfId="9" applyFont="1" applyFill="1" applyBorder="1" applyAlignment="1" applyProtection="1">
      <alignment horizontal="left" vertical="center" wrapText="1"/>
    </xf>
    <xf numFmtId="0" fontId="5" fillId="0" borderId="3" xfId="0" applyFont="1" applyBorder="1"/>
    <xf numFmtId="0" fontId="0" fillId="0" borderId="3" xfId="0" applyBorder="1"/>
    <xf numFmtId="0" fontId="9" fillId="0" borderId="0" xfId="0" applyFont="1"/>
    <xf numFmtId="0" fontId="0" fillId="0" borderId="0" xfId="0" applyAlignment="1">
      <alignment horizontal="center"/>
    </xf>
    <xf numFmtId="2" fontId="0" fillId="0" borderId="0" xfId="0" applyNumberFormat="1"/>
    <xf numFmtId="166" fontId="0" fillId="0" borderId="0" xfId="0" applyNumberFormat="1"/>
    <xf numFmtId="3" fontId="0" fillId="0" borderId="0" xfId="0" applyNumberFormat="1"/>
    <xf numFmtId="2" fontId="5" fillId="0" borderId="0" xfId="0" applyNumberFormat="1" applyFont="1"/>
    <xf numFmtId="4" fontId="0" fillId="0" borderId="0" xfId="0" applyNumberFormat="1"/>
    <xf numFmtId="0" fontId="1" fillId="2" borderId="20" xfId="1" applyFont="1" applyFill="1" applyBorder="1" applyAlignment="1" applyProtection="1">
      <alignment horizontal="center" vertical="center"/>
    </xf>
    <xf numFmtId="0" fontId="11" fillId="2" borderId="36" xfId="9" applyFont="1" applyFill="1" applyBorder="1" applyAlignment="1" applyProtection="1">
      <alignment horizontal="center" vertical="center"/>
    </xf>
    <xf numFmtId="0" fontId="11" fillId="2" borderId="35" xfId="9" applyFont="1" applyFill="1" applyBorder="1" applyAlignment="1" applyProtection="1">
      <alignment horizontal="center" vertical="center" wrapText="1"/>
    </xf>
    <xf numFmtId="166" fontId="10" fillId="12" borderId="13" xfId="9" applyNumberFormat="1" applyFont="1" applyFill="1" applyBorder="1" applyAlignment="1" applyProtection="1">
      <alignment horizontal="center" vertical="center" wrapText="1"/>
    </xf>
    <xf numFmtId="166" fontId="10" fillId="12" borderId="43" xfId="9" applyNumberFormat="1" applyFont="1" applyFill="1" applyBorder="1" applyAlignment="1" applyProtection="1">
      <alignment horizontal="center" vertical="center" wrapText="1"/>
    </xf>
    <xf numFmtId="166" fontId="10" fillId="3" borderId="13" xfId="9" applyNumberFormat="1" applyFont="1" applyFill="1" applyBorder="1" applyAlignment="1" applyProtection="1">
      <alignment horizontal="center" vertical="center" wrapText="1"/>
    </xf>
    <xf numFmtId="166" fontId="10" fillId="3" borderId="14" xfId="9" applyNumberFormat="1" applyFont="1" applyFill="1" applyBorder="1" applyAlignment="1" applyProtection="1">
      <alignment horizontal="center" vertical="center" wrapText="1"/>
    </xf>
    <xf numFmtId="166" fontId="10" fillId="3" borderId="32" xfId="9" applyNumberFormat="1" applyFont="1" applyFill="1" applyBorder="1" applyAlignment="1" applyProtection="1">
      <alignment horizontal="center" vertical="center" wrapText="1"/>
    </xf>
    <xf numFmtId="166" fontId="10" fillId="3" borderId="15" xfId="9" applyNumberFormat="1" applyFont="1" applyFill="1" applyBorder="1" applyAlignment="1" applyProtection="1">
      <alignment horizontal="center" vertical="center" wrapText="1"/>
    </xf>
    <xf numFmtId="0" fontId="10" fillId="2" borderId="5" xfId="9" applyFont="1" applyFill="1" applyBorder="1" applyAlignment="1" applyProtection="1">
      <alignment horizontal="center" vertical="center" wrapText="1"/>
    </xf>
    <xf numFmtId="0" fontId="10" fillId="2" borderId="6" xfId="9" applyFont="1" applyFill="1" applyBorder="1" applyAlignment="1" applyProtection="1">
      <alignment horizontal="left" vertical="center" wrapText="1"/>
    </xf>
    <xf numFmtId="165" fontId="11" fillId="0" borderId="38" xfId="6" applyNumberFormat="1" applyFont="1" applyFill="1" applyBorder="1" applyAlignment="1" applyProtection="1">
      <alignment horizontal="center" vertical="center"/>
    </xf>
    <xf numFmtId="165" fontId="11" fillId="0" borderId="24" xfId="6" applyNumberFormat="1" applyFont="1" applyFill="1" applyBorder="1" applyAlignment="1" applyProtection="1">
      <alignment horizontal="center" vertical="center"/>
    </xf>
    <xf numFmtId="166" fontId="11" fillId="0" borderId="46" xfId="9" applyNumberFormat="1" applyFont="1" applyFill="1" applyBorder="1" applyAlignment="1" applyProtection="1">
      <alignment horizontal="center" vertical="center" wrapText="1"/>
    </xf>
    <xf numFmtId="166" fontId="3" fillId="12" borderId="24" xfId="1" applyNumberFormat="1" applyFont="1" applyFill="1" applyBorder="1" applyAlignment="1" applyProtection="1">
      <alignment horizontal="center" vertical="center"/>
    </xf>
    <xf numFmtId="0" fontId="10" fillId="2" borderId="41" xfId="9" applyFont="1" applyFill="1" applyBorder="1" applyAlignment="1" applyProtection="1">
      <alignment horizontal="left" vertical="center" wrapText="1"/>
    </xf>
    <xf numFmtId="1" fontId="10" fillId="7" borderId="12" xfId="3" applyNumberFormat="1" applyFont="1" applyFill="1" applyBorder="1" applyAlignment="1" applyProtection="1">
      <alignment horizontal="center" vertical="center"/>
    </xf>
    <xf numFmtId="0" fontId="11" fillId="2" borderId="22" xfId="9" applyFont="1" applyFill="1" applyBorder="1" applyAlignment="1" applyProtection="1">
      <alignment horizontal="center" vertical="center" wrapText="1"/>
    </xf>
    <xf numFmtId="166" fontId="1" fillId="13" borderId="29" xfId="1" applyNumberFormat="1" applyFont="1" applyFill="1" applyBorder="1" applyAlignment="1" applyProtection="1">
      <alignment vertical="center"/>
    </xf>
    <xf numFmtId="166" fontId="1" fillId="13" borderId="31" xfId="1" applyNumberFormat="1" applyFont="1" applyFill="1" applyBorder="1" applyAlignment="1" applyProtection="1">
      <alignment vertical="center"/>
    </xf>
    <xf numFmtId="166" fontId="10" fillId="7" borderId="33" xfId="9" applyNumberFormat="1" applyFont="1" applyFill="1" applyBorder="1" applyAlignment="1" applyProtection="1">
      <alignment horizontal="center" vertical="center" wrapText="1"/>
    </xf>
    <xf numFmtId="165" fontId="10" fillId="7" borderId="11" xfId="6" applyNumberFormat="1" applyFont="1" applyFill="1" applyBorder="1" applyAlignment="1" applyProtection="1">
      <alignment horizontal="center" vertical="center"/>
    </xf>
    <xf numFmtId="165" fontId="10" fillId="7" borderId="49" xfId="6" applyNumberFormat="1" applyFont="1" applyFill="1" applyBorder="1" applyAlignment="1" applyProtection="1">
      <alignment horizontal="center" vertical="center"/>
    </xf>
    <xf numFmtId="165" fontId="10" fillId="7" borderId="9" xfId="6" applyNumberFormat="1" applyFont="1" applyFill="1" applyBorder="1" applyAlignment="1" applyProtection="1">
      <alignment horizontal="center" vertical="center"/>
    </xf>
    <xf numFmtId="1" fontId="10" fillId="7" borderId="9" xfId="3" applyNumberFormat="1" applyFont="1" applyFill="1" applyBorder="1" applyAlignment="1" applyProtection="1">
      <alignment horizontal="center" vertical="center"/>
    </xf>
    <xf numFmtId="0" fontId="0" fillId="0" borderId="0" xfId="0" applyAlignment="1">
      <alignment horizontal="left"/>
    </xf>
    <xf numFmtId="1" fontId="0" fillId="0" borderId="0" xfId="0" applyNumberFormat="1"/>
    <xf numFmtId="6" fontId="0" fillId="0" borderId="0" xfId="0" applyNumberFormat="1"/>
    <xf numFmtId="0" fontId="0" fillId="0" borderId="0" xfId="19" applyFont="1"/>
    <xf numFmtId="166" fontId="0" fillId="0" borderId="0" xfId="19" applyNumberFormat="1" applyFont="1"/>
    <xf numFmtId="166" fontId="6" fillId="11" borderId="0" xfId="19" applyNumberFormat="1" applyFill="1"/>
    <xf numFmtId="0" fontId="0" fillId="0" borderId="0" xfId="19" applyFont="1" applyAlignment="1">
      <alignment horizontal="right"/>
    </xf>
    <xf numFmtId="0" fontId="0" fillId="0" borderId="0" xfId="19" applyFont="1" applyAlignment="1">
      <alignment horizontal="center"/>
    </xf>
    <xf numFmtId="0" fontId="0" fillId="0" borderId="0" xfId="19" quotePrefix="1" applyFont="1"/>
    <xf numFmtId="0" fontId="6" fillId="0" borderId="0" xfId="19"/>
    <xf numFmtId="0" fontId="0" fillId="9" borderId="0" xfId="19" applyFont="1" applyFill="1"/>
    <xf numFmtId="0" fontId="0" fillId="9" borderId="0" xfId="19" applyFont="1" applyFill="1" applyAlignment="1">
      <alignment horizontal="right"/>
    </xf>
    <xf numFmtId="0" fontId="0" fillId="10" borderId="0" xfId="19" applyFont="1" applyFill="1"/>
    <xf numFmtId="0" fontId="17" fillId="0" borderId="0" xfId="19" applyFont="1"/>
    <xf numFmtId="0" fontId="0" fillId="9" borderId="0" xfId="19" quotePrefix="1" applyFont="1" applyFill="1" applyAlignment="1">
      <alignment horizontal="right"/>
    </xf>
    <xf numFmtId="0" fontId="0" fillId="10" borderId="0" xfId="19" applyFont="1" applyFill="1" applyAlignment="1">
      <alignment horizontal="right"/>
    </xf>
    <xf numFmtId="0" fontId="0" fillId="0" borderId="0" xfId="19" applyFont="1" applyAlignment="1">
      <alignment horizontal="left"/>
    </xf>
    <xf numFmtId="167" fontId="0" fillId="0" borderId="0" xfId="19" applyNumberFormat="1" applyFont="1"/>
    <xf numFmtId="166" fontId="0" fillId="10" borderId="0" xfId="19" applyNumberFormat="1" applyFont="1" applyFill="1"/>
    <xf numFmtId="165" fontId="0" fillId="0" borderId="0" xfId="19" applyNumberFormat="1" applyFont="1"/>
    <xf numFmtId="0" fontId="0" fillId="14" borderId="0" xfId="0" applyFill="1"/>
    <xf numFmtId="0" fontId="0" fillId="0" borderId="3" xfId="19" applyFont="1" applyBorder="1" applyAlignment="1">
      <alignment horizontal="left"/>
    </xf>
    <xf numFmtId="0" fontId="0" fillId="15" borderId="0" xfId="0" applyFill="1"/>
    <xf numFmtId="166" fontId="0" fillId="0" borderId="0" xfId="19" applyNumberFormat="1" applyFont="1" applyAlignment="1">
      <alignment horizontal="center"/>
    </xf>
    <xf numFmtId="0" fontId="0" fillId="16" borderId="0" xfId="19" applyFont="1" applyFill="1"/>
    <xf numFmtId="1" fontId="0" fillId="0" borderId="0" xfId="19" applyNumberFormat="1" applyFont="1"/>
    <xf numFmtId="1" fontId="0" fillId="0" borderId="0" xfId="19" applyNumberFormat="1" applyFont="1" applyAlignment="1">
      <alignment horizontal="right"/>
    </xf>
    <xf numFmtId="2" fontId="0" fillId="0" borderId="0" xfId="19" applyNumberFormat="1" applyFont="1"/>
    <xf numFmtId="0" fontId="10" fillId="0" borderId="0" xfId="1" applyFont="1" applyFill="1" applyBorder="1" applyProtection="1"/>
    <xf numFmtId="1" fontId="17" fillId="0" borderId="0" xfId="0" applyNumberFormat="1" applyFont="1"/>
    <xf numFmtId="0" fontId="3" fillId="0" borderId="0" xfId="0" applyFont="1"/>
    <xf numFmtId="169" fontId="0" fillId="0" borderId="0" xfId="0" applyNumberFormat="1"/>
    <xf numFmtId="169" fontId="3" fillId="0" borderId="0" xfId="0" applyNumberFormat="1" applyFont="1" applyAlignment="1">
      <alignment horizontal="center"/>
    </xf>
    <xf numFmtId="0" fontId="3" fillId="0" borderId="0" xfId="0" applyFont="1" applyAlignment="1">
      <alignment horizontal="center"/>
    </xf>
    <xf numFmtId="0" fontId="3" fillId="14" borderId="0" xfId="0" applyFont="1" applyFill="1" applyAlignment="1">
      <alignment horizontal="center"/>
    </xf>
    <xf numFmtId="8" fontId="3" fillId="14" borderId="0" xfId="0" applyNumberFormat="1" applyFont="1" applyFill="1" applyAlignment="1">
      <alignment horizontal="center"/>
    </xf>
    <xf numFmtId="8" fontId="3" fillId="0" borderId="0" xfId="0" applyNumberFormat="1" applyFont="1" applyAlignment="1">
      <alignment horizontal="center"/>
    </xf>
    <xf numFmtId="1" fontId="10" fillId="2" borderId="0" xfId="0" applyNumberFormat="1" applyFont="1" applyFill="1" applyAlignment="1">
      <alignment horizontal="left"/>
    </xf>
    <xf numFmtId="0" fontId="10" fillId="2" borderId="0" xfId="0" applyFont="1" applyFill="1" applyAlignment="1">
      <alignment horizontal="left"/>
    </xf>
    <xf numFmtId="8" fontId="0" fillId="0" borderId="0" xfId="0" applyNumberFormat="1"/>
    <xf numFmtId="1" fontId="10" fillId="0" borderId="0" xfId="0" applyNumberFormat="1" applyFont="1" applyAlignment="1">
      <alignment horizontal="left"/>
    </xf>
    <xf numFmtId="0" fontId="10" fillId="0" borderId="0" xfId="0" applyFont="1" applyAlignment="1">
      <alignment horizontal="left"/>
    </xf>
    <xf numFmtId="0" fontId="11" fillId="2" borderId="0" xfId="0" applyFont="1" applyFill="1" applyAlignment="1">
      <alignment horizontal="left"/>
    </xf>
    <xf numFmtId="169" fontId="0" fillId="0" borderId="19" xfId="0" applyNumberFormat="1" applyBorder="1"/>
    <xf numFmtId="170" fontId="0" fillId="0" borderId="0" xfId="0" applyNumberFormat="1"/>
    <xf numFmtId="8" fontId="0" fillId="0" borderId="19" xfId="0" applyNumberFormat="1" applyBorder="1"/>
    <xf numFmtId="169" fontId="3" fillId="0" borderId="0" xfId="0" applyNumberFormat="1" applyFont="1"/>
    <xf numFmtId="170" fontId="3" fillId="0" borderId="0" xfId="0" applyNumberFormat="1" applyFont="1"/>
    <xf numFmtId="8" fontId="3" fillId="0" borderId="0" xfId="0" applyNumberFormat="1" applyFont="1"/>
    <xf numFmtId="169" fontId="3" fillId="0" borderId="19" xfId="0" applyNumberFormat="1" applyFont="1" applyBorder="1"/>
    <xf numFmtId="8" fontId="3" fillId="0" borderId="19" xfId="0" applyNumberFormat="1" applyFont="1" applyBorder="1"/>
    <xf numFmtId="7" fontId="5" fillId="7" borderId="30" xfId="1" applyNumberFormat="1" applyFill="1" applyBorder="1" applyProtection="1"/>
    <xf numFmtId="1" fontId="5" fillId="7" borderId="14" xfId="1" applyNumberFormat="1" applyFill="1" applyBorder="1" applyAlignment="1" applyProtection="1">
      <alignment horizontal="center"/>
    </xf>
    <xf numFmtId="1" fontId="10" fillId="7" borderId="14" xfId="3" applyNumberFormat="1" applyFont="1" applyFill="1" applyBorder="1" applyAlignment="1" applyProtection="1">
      <alignment horizontal="center" vertical="center"/>
    </xf>
    <xf numFmtId="1" fontId="10" fillId="7" borderId="15" xfId="3" applyNumberFormat="1" applyFont="1" applyFill="1" applyBorder="1" applyAlignment="1" applyProtection="1">
      <alignment horizontal="center" vertical="center"/>
    </xf>
    <xf numFmtId="2" fontId="5" fillId="0" borderId="0" xfId="0" applyNumberFormat="1" applyFont="1" applyAlignment="1">
      <alignment horizontal="fill"/>
    </xf>
    <xf numFmtId="0" fontId="5" fillId="0" borderId="0" xfId="0" applyFont="1" applyAlignment="1">
      <alignment horizontal="fill"/>
    </xf>
    <xf numFmtId="0" fontId="5" fillId="0" borderId="0" xfId="0" applyFont="1"/>
    <xf numFmtId="0" fontId="5" fillId="9" borderId="3" xfId="0" applyFont="1" applyFill="1" applyBorder="1" applyAlignment="1">
      <alignment horizontal="center"/>
    </xf>
    <xf numFmtId="1" fontId="5" fillId="0" borderId="0" xfId="0" applyNumberFormat="1" applyFont="1" applyAlignment="1">
      <alignment horizontal="fill"/>
    </xf>
    <xf numFmtId="166" fontId="5" fillId="0" borderId="0" xfId="0" applyNumberFormat="1" applyFont="1" applyAlignment="1">
      <alignment horizontal="fill"/>
    </xf>
    <xf numFmtId="1" fontId="11" fillId="18" borderId="19" xfId="20" applyNumberFormat="1" applyFont="1" applyFill="1" applyBorder="1" applyAlignment="1" applyProtection="1">
      <alignment vertical="center" wrapText="1"/>
    </xf>
    <xf numFmtId="1" fontId="11" fillId="18" borderId="16" xfId="20" applyNumberFormat="1" applyFont="1" applyFill="1" applyBorder="1" applyAlignment="1" applyProtection="1">
      <alignment vertical="center" wrapText="1"/>
    </xf>
    <xf numFmtId="164" fontId="3" fillId="18" borderId="3" xfId="20" applyNumberFormat="1" applyFont="1" applyFill="1" applyBorder="1" applyAlignment="1" applyProtection="1">
      <alignment horizontal="right" vertical="center" wrapText="1"/>
    </xf>
    <xf numFmtId="164" fontId="19" fillId="18" borderId="3" xfId="20" applyNumberFormat="1" applyFont="1" applyFill="1" applyBorder="1" applyAlignment="1" applyProtection="1">
      <alignment horizontal="center" vertical="center" wrapText="1"/>
    </xf>
    <xf numFmtId="1" fontId="10" fillId="5" borderId="3" xfId="20" applyNumberFormat="1" applyFont="1" applyFill="1" applyBorder="1" applyAlignment="1" applyProtection="1">
      <alignment horizontal="center" vertical="center" wrapText="1"/>
    </xf>
    <xf numFmtId="2" fontId="10" fillId="5" borderId="3" xfId="20" applyNumberFormat="1" applyFont="1" applyFill="1" applyBorder="1" applyAlignment="1" applyProtection="1">
      <alignment horizontal="center" vertical="center" wrapText="1"/>
    </xf>
    <xf numFmtId="1" fontId="10" fillId="7" borderId="16" xfId="20" applyNumberFormat="1" applyFont="1" applyFill="1" applyBorder="1" applyAlignment="1" applyProtection="1">
      <alignment horizontal="left"/>
    </xf>
    <xf numFmtId="1" fontId="10" fillId="5" borderId="16" xfId="20" applyNumberFormat="1" applyFont="1" applyFill="1" applyBorder="1" applyAlignment="1" applyProtection="1">
      <alignment horizontal="center" vertical="center" wrapText="1"/>
    </xf>
    <xf numFmtId="4" fontId="10" fillId="7" borderId="3" xfId="20" applyNumberFormat="1" applyFont="1" applyFill="1" applyBorder="1" applyAlignment="1" applyProtection="1">
      <alignment horizontal="right"/>
    </xf>
    <xf numFmtId="4" fontId="10" fillId="7" borderId="3" xfId="20" applyNumberFormat="1" applyFont="1" applyFill="1" applyBorder="1" applyAlignment="1" applyProtection="1">
      <alignment horizontal="left"/>
    </xf>
    <xf numFmtId="0" fontId="10" fillId="5" borderId="3" xfId="20" applyFont="1" applyFill="1" applyBorder="1" applyAlignment="1" applyProtection="1">
      <alignment horizontal="center" vertical="center" wrapText="1"/>
    </xf>
    <xf numFmtId="0" fontId="10" fillId="7" borderId="16" xfId="20" applyNumberFormat="1" applyFont="1" applyFill="1" applyBorder="1" applyAlignment="1" applyProtection="1">
      <alignment horizontal="left"/>
    </xf>
    <xf numFmtId="0" fontId="10" fillId="7" borderId="3" xfId="20" applyNumberFormat="1" applyFont="1" applyFill="1" applyBorder="1" applyAlignment="1" applyProtection="1">
      <alignment horizontal="left"/>
    </xf>
    <xf numFmtId="171" fontId="11" fillId="8" borderId="3" xfId="22" applyNumberFormat="1" applyFont="1" applyFill="1" applyBorder="1" applyAlignment="1" applyProtection="1">
      <alignment horizontal="right" vertical="center" wrapText="1"/>
    </xf>
    <xf numFmtId="172" fontId="11" fillId="8" borderId="3" xfId="22" applyNumberFormat="1" applyFont="1" applyFill="1" applyBorder="1" applyAlignment="1" applyProtection="1">
      <alignment horizontal="right" vertical="center" wrapText="1"/>
    </xf>
    <xf numFmtId="1" fontId="10" fillId="17" borderId="3" xfId="20" applyNumberFormat="1" applyFont="1" applyFill="1" applyBorder="1" applyAlignment="1" applyProtection="1">
      <alignment horizontal="center" vertical="center" wrapText="1"/>
    </xf>
    <xf numFmtId="2" fontId="10" fillId="17" borderId="3" xfId="20" applyNumberFormat="1" applyFont="1" applyFill="1" applyBorder="1" applyAlignment="1" applyProtection="1">
      <alignment horizontal="center" vertical="center" wrapText="1"/>
    </xf>
    <xf numFmtId="4" fontId="10" fillId="7" borderId="3" xfId="20" applyNumberFormat="1" applyFont="1" applyFill="1" applyBorder="1" applyAlignment="1" applyProtection="1">
      <alignment horizontal="right" wrapText="1"/>
    </xf>
    <xf numFmtId="165" fontId="10" fillId="7" borderId="48" xfId="9" applyNumberFormat="1" applyFont="1" applyFill="1" applyBorder="1" applyAlignment="1" applyProtection="1">
      <alignment horizontal="center" vertical="center"/>
    </xf>
    <xf numFmtId="165" fontId="10" fillId="7" borderId="44" xfId="9" applyNumberFormat="1" applyFont="1" applyFill="1" applyBorder="1" applyAlignment="1" applyProtection="1">
      <alignment horizontal="center" vertical="center"/>
    </xf>
    <xf numFmtId="165" fontId="10" fillId="7" borderId="3" xfId="9" applyNumberFormat="1" applyFont="1" applyFill="1" applyBorder="1" applyAlignment="1" applyProtection="1">
      <alignment horizontal="center" vertical="center"/>
    </xf>
    <xf numFmtId="1" fontId="10" fillId="7" borderId="49" xfId="3" applyNumberFormat="1" applyFont="1" applyFill="1" applyBorder="1" applyAlignment="1" applyProtection="1">
      <alignment horizontal="center" vertical="center"/>
    </xf>
    <xf numFmtId="1" fontId="10" fillId="7" borderId="2" xfId="3" applyNumberFormat="1" applyFont="1" applyFill="1" applyBorder="1" applyAlignment="1" applyProtection="1">
      <alignment horizontal="center" vertical="center"/>
    </xf>
    <xf numFmtId="1" fontId="10" fillId="7" borderId="26" xfId="3" applyNumberFormat="1" applyFont="1" applyFill="1" applyBorder="1" applyAlignment="1" applyProtection="1">
      <alignment horizontal="center" vertical="center"/>
    </xf>
    <xf numFmtId="1" fontId="3" fillId="0" borderId="0" xfId="0" applyNumberFormat="1" applyFont="1" applyAlignment="1">
      <alignment horizontal="center"/>
    </xf>
    <xf numFmtId="3" fontId="3" fillId="0" borderId="0" xfId="0" applyNumberFormat="1" applyFont="1" applyAlignment="1">
      <alignment horizontal="center"/>
    </xf>
    <xf numFmtId="0" fontId="22" fillId="0" borderId="0" xfId="0" applyFont="1"/>
    <xf numFmtId="1" fontId="0" fillId="0" borderId="0" xfId="0" applyNumberFormat="1" applyProtection="1">
      <protection locked="0"/>
    </xf>
    <xf numFmtId="169" fontId="0" fillId="14" borderId="0" xfId="0" applyNumberFormat="1" applyFill="1"/>
    <xf numFmtId="1" fontId="3" fillId="0" borderId="0" xfId="0" applyNumberFormat="1" applyFont="1"/>
    <xf numFmtId="169" fontId="0" fillId="14" borderId="19" xfId="0" applyNumberFormat="1" applyFill="1" applyBorder="1"/>
    <xf numFmtId="1" fontId="0" fillId="14" borderId="19" xfId="0" applyNumberFormat="1" applyFill="1" applyBorder="1"/>
    <xf numFmtId="4" fontId="0" fillId="14" borderId="19" xfId="0" applyNumberFormat="1" applyFill="1" applyBorder="1"/>
    <xf numFmtId="169" fontId="0" fillId="2" borderId="0" xfId="0" applyNumberFormat="1" applyFill="1"/>
    <xf numFmtId="0" fontId="0" fillId="2" borderId="0" xfId="0" applyFill="1"/>
    <xf numFmtId="1" fontId="0" fillId="2" borderId="0" xfId="0" applyNumberFormat="1" applyFill="1"/>
    <xf numFmtId="4" fontId="0" fillId="2" borderId="0" xfId="0" applyNumberFormat="1" applyFill="1"/>
    <xf numFmtId="1" fontId="0" fillId="2" borderId="0" xfId="0" applyNumberFormat="1" applyFill="1" applyAlignment="1">
      <alignment horizontal="left"/>
    </xf>
    <xf numFmtId="0" fontId="0" fillId="2" borderId="0" xfId="0" applyFill="1" applyAlignment="1">
      <alignment horizontal="left"/>
    </xf>
    <xf numFmtId="173" fontId="0" fillId="14" borderId="19" xfId="0" applyNumberFormat="1" applyFill="1" applyBorder="1"/>
    <xf numFmtId="174" fontId="3" fillId="0" borderId="0" xfId="0" applyNumberFormat="1" applyFont="1" applyAlignment="1">
      <alignment horizontal="center"/>
    </xf>
    <xf numFmtId="164" fontId="3" fillId="0" borderId="50" xfId="33" applyNumberFormat="1" applyFont="1" applyFill="1" applyBorder="1"/>
    <xf numFmtId="0" fontId="3" fillId="0" borderId="23" xfId="0" applyFont="1" applyBorder="1"/>
    <xf numFmtId="164" fontId="3" fillId="0" borderId="23" xfId="33" applyNumberFormat="1" applyFont="1" applyFill="1" applyBorder="1" applyAlignment="1">
      <alignment horizontal="center" wrapText="1"/>
    </xf>
    <xf numFmtId="0" fontId="3" fillId="0" borderId="23" xfId="0" applyFont="1" applyBorder="1" applyAlignment="1">
      <alignment horizontal="center" wrapText="1"/>
    </xf>
    <xf numFmtId="164" fontId="0" fillId="0" borderId="44" xfId="33" applyNumberFormat="1" applyFont="1" applyFill="1" applyBorder="1"/>
    <xf numFmtId="164" fontId="0" fillId="0" borderId="10" xfId="33" applyNumberFormat="1" applyFont="1" applyFill="1" applyBorder="1"/>
    <xf numFmtId="0" fontId="0" fillId="0" borderId="10" xfId="0" applyBorder="1"/>
    <xf numFmtId="164" fontId="0" fillId="0" borderId="0" xfId="33" applyNumberFormat="1" applyFont="1" applyFill="1"/>
    <xf numFmtId="164" fontId="3" fillId="0" borderId="0" xfId="33" applyNumberFormat="1" applyFont="1" applyFill="1"/>
    <xf numFmtId="1" fontId="10" fillId="2" borderId="3" xfId="0" applyNumberFormat="1" applyFont="1" applyFill="1" applyBorder="1" applyAlignment="1">
      <alignment horizontal="left"/>
    </xf>
    <xf numFmtId="164" fontId="0" fillId="0" borderId="3" xfId="33" applyNumberFormat="1" applyFont="1" applyFill="1" applyBorder="1"/>
    <xf numFmtId="170" fontId="0" fillId="0" borderId="3" xfId="0" applyNumberFormat="1" applyBorder="1"/>
    <xf numFmtId="169" fontId="0" fillId="0" borderId="3" xfId="0" applyNumberFormat="1" applyBorder="1"/>
    <xf numFmtId="169" fontId="23" fillId="19" borderId="3" xfId="33" applyNumberFormat="1" applyFont="1" applyFill="1" applyBorder="1"/>
    <xf numFmtId="164" fontId="0" fillId="0" borderId="3" xfId="0" applyNumberFormat="1" applyBorder="1"/>
    <xf numFmtId="1" fontId="10" fillId="2" borderId="10" xfId="0" applyNumberFormat="1" applyFont="1" applyFill="1" applyBorder="1" applyAlignment="1">
      <alignment horizontal="left"/>
    </xf>
    <xf numFmtId="164" fontId="3" fillId="0" borderId="17" xfId="33" applyNumberFormat="1" applyFont="1" applyFill="1" applyBorder="1"/>
    <xf numFmtId="164" fontId="3" fillId="0" borderId="0" xfId="33" applyNumberFormat="1" applyFont="1" applyFill="1" applyBorder="1"/>
    <xf numFmtId="169" fontId="23" fillId="19" borderId="0" xfId="33" applyNumberFormat="1" applyFont="1" applyFill="1" applyBorder="1"/>
    <xf numFmtId="164" fontId="1" fillId="0" borderId="3" xfId="33" applyNumberFormat="1" applyFont="1" applyFill="1" applyBorder="1"/>
    <xf numFmtId="0" fontId="9" fillId="20" borderId="3" xfId="0" applyFont="1" applyFill="1" applyBorder="1" applyAlignment="1">
      <alignment horizontal="center" vertical="center"/>
    </xf>
    <xf numFmtId="8" fontId="9" fillId="20" borderId="3"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5" xfId="0" applyFont="1" applyBorder="1" applyAlignment="1">
      <alignment horizontal="center" vertical="center" wrapText="1"/>
    </xf>
    <xf numFmtId="0" fontId="0" fillId="21" borderId="3" xfId="0" applyFill="1" applyBorder="1" applyAlignment="1">
      <alignment horizontal="left" vertical="center"/>
    </xf>
    <xf numFmtId="8" fontId="24" fillId="22" borderId="3" xfId="0" applyNumberFormat="1" applyFont="1" applyFill="1" applyBorder="1" applyAlignment="1">
      <alignment vertical="center"/>
    </xf>
    <xf numFmtId="8" fontId="0" fillId="0" borderId="3" xfId="0" applyNumberFormat="1" applyBorder="1"/>
    <xf numFmtId="6" fontId="0" fillId="0" borderId="3" xfId="0" applyNumberFormat="1" applyBorder="1"/>
    <xf numFmtId="6" fontId="24" fillId="22" borderId="3" xfId="0" applyNumberFormat="1" applyFont="1" applyFill="1" applyBorder="1" applyAlignment="1">
      <alignment horizontal="right" vertical="center"/>
    </xf>
    <xf numFmtId="6" fontId="24" fillId="22" borderId="3" xfId="0" applyNumberFormat="1" applyFont="1" applyFill="1" applyBorder="1" applyAlignment="1">
      <alignment vertical="center"/>
    </xf>
    <xf numFmtId="0" fontId="0" fillId="14" borderId="3" xfId="0" applyFill="1" applyBorder="1" applyAlignment="1">
      <alignment horizontal="left" vertical="center"/>
    </xf>
    <xf numFmtId="0" fontId="25" fillId="0" borderId="24" xfId="0" applyFont="1" applyBorder="1"/>
    <xf numFmtId="0" fontId="25" fillId="2" borderId="24" xfId="0" applyFont="1" applyFill="1" applyBorder="1"/>
    <xf numFmtId="0" fontId="26" fillId="0" borderId="24" xfId="0" applyFont="1" applyBorder="1" applyAlignment="1">
      <alignment vertical="center" wrapText="1"/>
    </xf>
    <xf numFmtId="169" fontId="26" fillId="0" borderId="24" xfId="0" applyNumberFormat="1" applyFont="1" applyBorder="1" applyAlignment="1">
      <alignment vertical="center" wrapText="1"/>
    </xf>
    <xf numFmtId="169" fontId="26" fillId="2" borderId="24" xfId="0" applyNumberFormat="1" applyFont="1" applyFill="1" applyBorder="1" applyAlignment="1">
      <alignment vertical="center" wrapText="1"/>
    </xf>
    <xf numFmtId="169" fontId="26" fillId="0" borderId="24" xfId="0" applyNumberFormat="1" applyFont="1" applyBorder="1"/>
    <xf numFmtId="0" fontId="26" fillId="0" borderId="28" xfId="0" applyFont="1" applyBorder="1" applyAlignment="1">
      <alignment vertical="center" wrapText="1"/>
    </xf>
    <xf numFmtId="10" fontId="0" fillId="0" borderId="0" xfId="32" applyNumberFormat="1" applyFont="1"/>
    <xf numFmtId="0" fontId="5" fillId="0" borderId="0" xfId="19" applyFont="1" applyAlignment="1">
      <alignment horizontal="right"/>
    </xf>
    <xf numFmtId="166" fontId="5" fillId="11" borderId="0" xfId="19" applyNumberFormat="1" applyFont="1" applyFill="1"/>
    <xf numFmtId="165" fontId="5" fillId="11" borderId="0" xfId="19" applyNumberFormat="1" applyFont="1" applyFill="1" applyAlignment="1">
      <alignment horizontal="center"/>
    </xf>
    <xf numFmtId="0" fontId="5" fillId="0" borderId="0" xfId="19" applyFont="1"/>
    <xf numFmtId="0" fontId="5" fillId="9" borderId="0" xfId="19" applyFont="1" applyFill="1" applyAlignment="1">
      <alignment horizontal="right"/>
    </xf>
    <xf numFmtId="0" fontId="5" fillId="9" borderId="0" xfId="19" applyFont="1" applyFill="1"/>
    <xf numFmtId="166" fontId="5" fillId="0" borderId="0" xfId="19" applyNumberFormat="1" applyFont="1"/>
    <xf numFmtId="0" fontId="5" fillId="15" borderId="0" xfId="19" applyFont="1" applyFill="1" applyAlignment="1">
      <alignment horizontal="left"/>
    </xf>
    <xf numFmtId="168" fontId="5" fillId="16" borderId="3" xfId="19" applyNumberFormat="1" applyFont="1" applyFill="1" applyBorder="1" applyAlignment="1">
      <alignment horizontal="center"/>
    </xf>
    <xf numFmtId="168" fontId="5" fillId="16" borderId="0" xfId="19" applyNumberFormat="1" applyFont="1" applyFill="1" applyAlignment="1">
      <alignment horizontal="center"/>
    </xf>
    <xf numFmtId="168" fontId="5" fillId="0" borderId="3" xfId="19" applyNumberFormat="1" applyFont="1" applyBorder="1" applyAlignment="1">
      <alignment horizontal="center"/>
    </xf>
    <xf numFmtId="168" fontId="5" fillId="0" borderId="0" xfId="19" applyNumberFormat="1" applyFont="1" applyAlignment="1">
      <alignment horizontal="center"/>
    </xf>
    <xf numFmtId="164" fontId="0" fillId="0" borderId="0" xfId="23" applyNumberFormat="1" applyFont="1"/>
    <xf numFmtId="164" fontId="0" fillId="0" borderId="0" xfId="23" applyNumberFormat="1" applyFont="1" applyFill="1"/>
    <xf numFmtId="164" fontId="5" fillId="0" borderId="0" xfId="23" applyNumberFormat="1" applyFont="1" applyFill="1" applyAlignment="1">
      <alignment horizontal="right"/>
    </xf>
    <xf numFmtId="0" fontId="27" fillId="0" borderId="0" xfId="0" applyFont="1"/>
    <xf numFmtId="37" fontId="28" fillId="2" borderId="0" xfId="0" quotePrefix="1" applyNumberFormat="1" applyFont="1" applyFill="1" applyAlignment="1">
      <alignment horizontal="center"/>
    </xf>
    <xf numFmtId="0" fontId="28" fillId="0" borderId="0" xfId="0" quotePrefix="1" applyFont="1" applyAlignment="1">
      <alignment horizontal="center"/>
    </xf>
    <xf numFmtId="0" fontId="0" fillId="2" borderId="0" xfId="0" applyFill="1" applyAlignment="1">
      <alignment horizontal="center"/>
    </xf>
    <xf numFmtId="6" fontId="0" fillId="14" borderId="0" xfId="0" applyNumberFormat="1" applyFill="1"/>
    <xf numFmtId="0" fontId="5" fillId="10" borderId="0" xfId="0" applyFont="1" applyFill="1" applyAlignment="1">
      <alignment horizontal="center"/>
    </xf>
    <xf numFmtId="0" fontId="0" fillId="11" borderId="0" xfId="0" applyFill="1" applyAlignment="1">
      <alignment horizontal="center"/>
    </xf>
    <xf numFmtId="0" fontId="5" fillId="0" borderId="0" xfId="0" applyFont="1" applyAlignment="1">
      <alignment horizontal="right"/>
    </xf>
    <xf numFmtId="6" fontId="5" fillId="0" borderId="0" xfId="0" applyNumberFormat="1" applyFont="1" applyAlignment="1">
      <alignment horizontal="right"/>
    </xf>
    <xf numFmtId="38" fontId="0" fillId="0" borderId="0" xfId="0" applyNumberFormat="1"/>
    <xf numFmtId="0" fontId="29" fillId="0" borderId="0" xfId="0" applyFont="1"/>
    <xf numFmtId="0" fontId="28" fillId="0" borderId="0" xfId="0" applyFont="1"/>
    <xf numFmtId="0" fontId="28" fillId="0" borderId="0" xfId="0" applyFont="1" applyAlignment="1">
      <alignment horizontal="center"/>
    </xf>
    <xf numFmtId="166" fontId="5" fillId="0" borderId="0" xfId="0" applyNumberFormat="1" applyFont="1" applyAlignment="1">
      <alignment horizontal="center"/>
    </xf>
    <xf numFmtId="0" fontId="0" fillId="0" borderId="0" xfId="0" quotePrefix="1"/>
    <xf numFmtId="4" fontId="27" fillId="0" borderId="0" xfId="0" applyNumberFormat="1" applyFont="1"/>
    <xf numFmtId="165" fontId="0" fillId="0" borderId="0" xfId="0" applyNumberFormat="1" applyAlignment="1">
      <alignment horizontal="center"/>
    </xf>
    <xf numFmtId="0" fontId="0" fillId="0" borderId="0" xfId="0" applyAlignment="1">
      <alignment horizontal="right"/>
    </xf>
    <xf numFmtId="6" fontId="0" fillId="0" borderId="0" xfId="0" applyNumberFormat="1" applyAlignment="1">
      <alignment horizontal="right"/>
    </xf>
    <xf numFmtId="0" fontId="30" fillId="0" borderId="0" xfId="0" applyFont="1" applyAlignment="1">
      <alignment horizontal="center"/>
    </xf>
    <xf numFmtId="6" fontId="0" fillId="11" borderId="0" xfId="0" applyNumberFormat="1" applyFill="1"/>
    <xf numFmtId="169" fontId="0" fillId="0" borderId="0" xfId="0" applyNumberFormat="1" applyAlignment="1">
      <alignment horizontal="right"/>
    </xf>
    <xf numFmtId="6" fontId="0" fillId="0" borderId="0" xfId="0" applyNumberFormat="1" applyAlignment="1">
      <alignment horizontal="center"/>
    </xf>
    <xf numFmtId="169" fontId="5" fillId="0" borderId="0" xfId="0" applyNumberFormat="1" applyFont="1" applyAlignment="1">
      <alignment horizontal="right"/>
    </xf>
    <xf numFmtId="0" fontId="0" fillId="0" borderId="0" xfId="0" quotePrefix="1" applyAlignment="1">
      <alignment horizontal="right"/>
    </xf>
    <xf numFmtId="0" fontId="5" fillId="0" borderId="0" xfId="0" applyFont="1" applyAlignment="1">
      <alignment horizontal="center"/>
    </xf>
    <xf numFmtId="0" fontId="28" fillId="0" borderId="0" xfId="0" applyFont="1" applyAlignment="1">
      <alignment horizontal="fill"/>
    </xf>
    <xf numFmtId="0" fontId="17" fillId="0" borderId="0" xfId="0" applyFont="1"/>
    <xf numFmtId="0" fontId="31" fillId="16" borderId="0" xfId="0" applyFont="1" applyFill="1"/>
    <xf numFmtId="0" fontId="31" fillId="0" borderId="0" xfId="0" applyFont="1" applyAlignment="1">
      <alignment horizontal="center"/>
    </xf>
    <xf numFmtId="175" fontId="31" fillId="0" borderId="0" xfId="0" applyNumberFormat="1" applyFont="1" applyAlignment="1">
      <alignment horizontal="center"/>
    </xf>
    <xf numFmtId="2" fontId="28" fillId="0" borderId="0" xfId="0" applyNumberFormat="1" applyFont="1" applyAlignment="1">
      <alignment horizontal="center"/>
    </xf>
    <xf numFmtId="175" fontId="0" fillId="0" borderId="0" xfId="0" applyNumberFormat="1" applyAlignment="1">
      <alignment horizontal="center"/>
    </xf>
    <xf numFmtId="175" fontId="0" fillId="11" borderId="0" xfId="0" applyNumberFormat="1" applyFill="1"/>
    <xf numFmtId="176" fontId="0" fillId="0" borderId="0" xfId="0" applyNumberFormat="1"/>
    <xf numFmtId="165" fontId="0" fillId="0" borderId="0" xfId="0" applyNumberFormat="1"/>
    <xf numFmtId="176" fontId="28" fillId="16" borderId="0" xfId="0" applyNumberFormat="1" applyFont="1" applyFill="1" applyAlignment="1">
      <alignment horizontal="left"/>
    </xf>
    <xf numFmtId="0" fontId="31" fillId="2" borderId="0" xfId="0" applyFont="1" applyFill="1" applyAlignment="1">
      <alignment horizontal="center"/>
    </xf>
    <xf numFmtId="166" fontId="0" fillId="14" borderId="0" xfId="0" applyNumberFormat="1" applyFill="1"/>
    <xf numFmtId="0" fontId="28" fillId="0" borderId="0" xfId="0" applyFont="1" applyAlignment="1">
      <alignment horizontal="right"/>
    </xf>
    <xf numFmtId="37" fontId="28" fillId="0" borderId="0" xfId="0" applyNumberFormat="1" applyFont="1" applyAlignment="1">
      <alignment horizontal="center"/>
    </xf>
    <xf numFmtId="167" fontId="0" fillId="0" borderId="0" xfId="0" applyNumberFormat="1"/>
    <xf numFmtId="166" fontId="0" fillId="11" borderId="0" xfId="0" applyNumberFormat="1" applyFill="1"/>
    <xf numFmtId="0" fontId="31" fillId="0" borderId="0" xfId="0" applyFont="1"/>
    <xf numFmtId="0" fontId="32" fillId="0" borderId="0" xfId="0" applyFont="1"/>
    <xf numFmtId="175" fontId="28" fillId="0" borderId="0" xfId="0" applyNumberFormat="1" applyFont="1" applyAlignment="1">
      <alignment horizontal="center"/>
    </xf>
    <xf numFmtId="177" fontId="0" fillId="0" borderId="0" xfId="0" applyNumberFormat="1"/>
    <xf numFmtId="0" fontId="27" fillId="0" borderId="51" xfId="0" applyFont="1" applyBorder="1"/>
    <xf numFmtId="0" fontId="33" fillId="0" borderId="51" xfId="0" applyFont="1" applyBorder="1"/>
    <xf numFmtId="0" fontId="33" fillId="0" borderId="0" xfId="0" applyFont="1"/>
    <xf numFmtId="0" fontId="28" fillId="16" borderId="51" xfId="0" applyFont="1" applyFill="1" applyBorder="1"/>
    <xf numFmtId="0" fontId="28" fillId="0" borderId="51" xfId="0" applyFont="1" applyBorder="1"/>
    <xf numFmtId="4" fontId="28" fillId="0" borderId="0" xfId="0" applyNumberFormat="1" applyFont="1" applyAlignment="1">
      <alignment horizontal="center"/>
    </xf>
    <xf numFmtId="0" fontId="33" fillId="16" borderId="51" xfId="0" applyFont="1" applyFill="1" applyBorder="1"/>
    <xf numFmtId="177" fontId="23" fillId="0" borderId="0" xfId="0" applyNumberFormat="1" applyFont="1"/>
    <xf numFmtId="3" fontId="26" fillId="0" borderId="0" xfId="0" applyNumberFormat="1" applyFont="1" applyAlignment="1">
      <alignment horizontal="center"/>
    </xf>
    <xf numFmtId="4" fontId="26" fillId="0" borderId="0" xfId="0" applyNumberFormat="1" applyFont="1" applyAlignment="1">
      <alignment horizontal="center"/>
    </xf>
    <xf numFmtId="0" fontId="34" fillId="0" borderId="0" xfId="0" applyFont="1"/>
    <xf numFmtId="4" fontId="0" fillId="11" borderId="0" xfId="0" applyNumberFormat="1" applyFill="1"/>
    <xf numFmtId="4" fontId="0" fillId="0" borderId="0" xfId="0" applyNumberFormat="1" applyAlignment="1">
      <alignment horizontal="center"/>
    </xf>
    <xf numFmtId="0" fontId="28" fillId="0" borderId="51" xfId="0" quotePrefix="1" applyFont="1" applyBorder="1" applyAlignment="1">
      <alignment horizontal="left" indent="1"/>
    </xf>
    <xf numFmtId="0" fontId="28" fillId="0" borderId="0" xfId="0" quotePrefix="1" applyFont="1" applyAlignment="1">
      <alignment horizontal="left" indent="1"/>
    </xf>
    <xf numFmtId="165" fontId="0" fillId="23" borderId="0" xfId="0" applyNumberFormat="1" applyFill="1"/>
    <xf numFmtId="166" fontId="0" fillId="15" borderId="0" xfId="0" applyNumberFormat="1" applyFill="1"/>
    <xf numFmtId="165" fontId="0" fillId="14" borderId="0" xfId="0" applyNumberFormat="1" applyFill="1"/>
    <xf numFmtId="165" fontId="0" fillId="24" borderId="0" xfId="0" applyNumberFormat="1" applyFill="1"/>
    <xf numFmtId="167" fontId="28" fillId="0" borderId="0" xfId="0" applyNumberFormat="1" applyFont="1" applyAlignment="1">
      <alignment horizontal="center"/>
    </xf>
    <xf numFmtId="166" fontId="1" fillId="12" borderId="24" xfId="1" applyNumberFormat="1" applyFont="1" applyFill="1" applyBorder="1" applyAlignment="1" applyProtection="1">
      <alignment horizontal="center" vertical="center"/>
    </xf>
    <xf numFmtId="0" fontId="10" fillId="2" borderId="24" xfId="1" applyFont="1" applyFill="1" applyBorder="1" applyAlignment="1" applyProtection="1">
      <alignment horizontal="center" vertical="center"/>
    </xf>
    <xf numFmtId="0" fontId="8" fillId="25" borderId="52" xfId="13" applyFont="1" applyFill="1" applyBorder="1" applyAlignment="1">
      <alignment horizontal="center"/>
    </xf>
    <xf numFmtId="0" fontId="7" fillId="0" borderId="0" xfId="13" applyAlignment="1">
      <alignment horizontal="center"/>
    </xf>
    <xf numFmtId="0" fontId="7" fillId="0" borderId="53" xfId="13" applyBorder="1" applyAlignment="1">
      <alignment horizontal="center"/>
    </xf>
    <xf numFmtId="0" fontId="7" fillId="0" borderId="54" xfId="13" applyBorder="1" applyAlignment="1">
      <alignment horizontal="center"/>
    </xf>
    <xf numFmtId="0" fontId="3" fillId="26" borderId="3" xfId="0" applyFont="1" applyFill="1" applyBorder="1" applyAlignment="1">
      <alignment horizontal="center"/>
    </xf>
    <xf numFmtId="0" fontId="8" fillId="0" borderId="53" xfId="13" applyFont="1" applyBorder="1" applyAlignment="1">
      <alignment horizontal="right"/>
    </xf>
    <xf numFmtId="0" fontId="8" fillId="0" borderId="53" xfId="13" applyFont="1" applyBorder="1" applyAlignment="1"/>
    <xf numFmtId="0" fontId="8" fillId="0" borderId="0" xfId="13" applyFont="1" applyAlignment="1"/>
    <xf numFmtId="0" fontId="8" fillId="0" borderId="0" xfId="13" applyFont="1" applyAlignment="1">
      <alignment horizontal="center"/>
    </xf>
    <xf numFmtId="0" fontId="8" fillId="0" borderId="53" xfId="13" applyFont="1" applyBorder="1" applyAlignment="1">
      <alignment horizontal="center"/>
    </xf>
    <xf numFmtId="0" fontId="8" fillId="0" borderId="54" xfId="13" applyFont="1" applyBorder="1" applyAlignment="1"/>
    <xf numFmtId="0" fontId="8" fillId="0" borderId="54" xfId="13" applyFont="1" applyBorder="1" applyAlignment="1">
      <alignment horizontal="center"/>
    </xf>
    <xf numFmtId="0" fontId="8" fillId="0" borderId="55" xfId="13" applyFont="1" applyBorder="1" applyAlignment="1">
      <alignment horizontal="right"/>
    </xf>
    <xf numFmtId="0" fontId="35" fillId="26" borderId="3" xfId="13" applyFont="1" applyFill="1" applyBorder="1" applyAlignment="1"/>
    <xf numFmtId="0" fontId="35" fillId="26" borderId="3" xfId="13" applyFont="1" applyFill="1" applyBorder="1" applyAlignment="1">
      <alignment horizontal="center"/>
    </xf>
    <xf numFmtId="0" fontId="35" fillId="0" borderId="0" xfId="13" applyFont="1" applyAlignment="1"/>
    <xf numFmtId="0" fontId="35" fillId="0" borderId="0" xfId="13" applyFont="1" applyAlignment="1">
      <alignment horizontal="center"/>
    </xf>
    <xf numFmtId="0" fontId="8" fillId="0" borderId="0" xfId="13" applyFont="1" applyAlignment="1">
      <alignment horizontal="right"/>
    </xf>
    <xf numFmtId="0" fontId="0" fillId="0" borderId="0" xfId="0" applyAlignment="1"/>
    <xf numFmtId="0" fontId="3" fillId="26" borderId="3" xfId="0" applyFont="1" applyFill="1" applyBorder="1" applyAlignment="1"/>
    <xf numFmtId="0" fontId="8" fillId="25" borderId="56" xfId="13" applyFont="1" applyFill="1" applyBorder="1" applyAlignment="1">
      <alignment horizontal="center"/>
    </xf>
    <xf numFmtId="0" fontId="23" fillId="0" borderId="0" xfId="0" applyFont="1"/>
    <xf numFmtId="0" fontId="36" fillId="0" borderId="0" xfId="0" applyFont="1"/>
    <xf numFmtId="4" fontId="23" fillId="0" borderId="0" xfId="0" applyNumberFormat="1" applyFont="1"/>
    <xf numFmtId="3" fontId="23" fillId="0" borderId="0" xfId="0" applyNumberFormat="1" applyFont="1"/>
    <xf numFmtId="170" fontId="23" fillId="0" borderId="0" xfId="0" applyNumberFormat="1" applyFont="1"/>
    <xf numFmtId="4" fontId="37" fillId="0" borderId="0" xfId="0" applyNumberFormat="1" applyFont="1"/>
    <xf numFmtId="3" fontId="37" fillId="0" borderId="0" xfId="0" applyNumberFormat="1" applyFont="1"/>
    <xf numFmtId="169" fontId="23" fillId="0" borderId="0" xfId="0" applyNumberFormat="1" applyFont="1"/>
    <xf numFmtId="0" fontId="38" fillId="0" borderId="0" xfId="0" applyFont="1"/>
    <xf numFmtId="8" fontId="23" fillId="0" borderId="0" xfId="0" applyNumberFormat="1" applyFont="1"/>
    <xf numFmtId="10" fontId="39" fillId="0" borderId="0" xfId="0" applyNumberFormat="1" applyFont="1"/>
    <xf numFmtId="0" fontId="36" fillId="0" borderId="57" xfId="0" applyFont="1" applyBorder="1"/>
    <xf numFmtId="0" fontId="23" fillId="0" borderId="58" xfId="0" applyFont="1" applyBorder="1"/>
    <xf numFmtId="170" fontId="23" fillId="0" borderId="60" xfId="0" applyNumberFormat="1" applyFont="1" applyBorder="1"/>
    <xf numFmtId="0" fontId="36" fillId="0" borderId="61" xfId="0" applyFont="1" applyBorder="1"/>
    <xf numFmtId="4" fontId="36" fillId="0" borderId="61" xfId="0" applyNumberFormat="1" applyFont="1" applyBorder="1" applyAlignment="1">
      <alignment horizontal="center"/>
    </xf>
    <xf numFmtId="3" fontId="36" fillId="0" borderId="0" xfId="0" applyNumberFormat="1" applyFont="1" applyAlignment="1">
      <alignment horizontal="center"/>
    </xf>
    <xf numFmtId="170" fontId="36" fillId="0" borderId="0" xfId="0" applyNumberFormat="1" applyFont="1" applyAlignment="1">
      <alignment horizontal="center"/>
    </xf>
    <xf numFmtId="170" fontId="36" fillId="0" borderId="60" xfId="0" applyNumberFormat="1" applyFont="1" applyBorder="1" applyAlignment="1">
      <alignment horizontal="center"/>
    </xf>
    <xf numFmtId="169" fontId="36" fillId="0" borderId="61" xfId="0" applyNumberFormat="1" applyFont="1" applyBorder="1" applyAlignment="1">
      <alignment horizontal="center"/>
    </xf>
    <xf numFmtId="0" fontId="23" fillId="0" borderId="61" xfId="0" applyFont="1" applyBorder="1"/>
    <xf numFmtId="169" fontId="36" fillId="0" borderId="44" xfId="0" applyNumberFormat="1" applyFont="1" applyBorder="1" applyAlignment="1">
      <alignment horizontal="center"/>
    </xf>
    <xf numFmtId="170" fontId="36" fillId="0" borderId="18" xfId="0" applyNumberFormat="1" applyFont="1" applyBorder="1" applyAlignment="1">
      <alignment horizontal="center"/>
    </xf>
    <xf numFmtId="0" fontId="23" fillId="0" borderId="18" xfId="0" applyFont="1" applyBorder="1"/>
    <xf numFmtId="0" fontId="23" fillId="0" borderId="62" xfId="0" applyFont="1" applyBorder="1"/>
    <xf numFmtId="4" fontId="23" fillId="0" borderId="61" xfId="0" applyNumberFormat="1" applyFont="1" applyBorder="1"/>
    <xf numFmtId="1" fontId="40" fillId="0" borderId="61" xfId="0" applyNumberFormat="1" applyFont="1" applyBorder="1" applyAlignment="1">
      <alignment horizontal="left"/>
    </xf>
    <xf numFmtId="1" fontId="40" fillId="0" borderId="0" xfId="0" applyNumberFormat="1" applyFont="1" applyAlignment="1">
      <alignment horizontal="left"/>
    </xf>
    <xf numFmtId="0" fontId="40" fillId="0" borderId="0" xfId="0" applyFont="1" applyAlignment="1">
      <alignment horizontal="left"/>
    </xf>
    <xf numFmtId="4" fontId="40" fillId="0" borderId="61" xfId="0" applyNumberFormat="1" applyFont="1" applyBorder="1"/>
    <xf numFmtId="4" fontId="40" fillId="0" borderId="60" xfId="0" applyNumberFormat="1" applyFont="1" applyBorder="1"/>
    <xf numFmtId="3" fontId="40" fillId="0" borderId="0" xfId="0" applyNumberFormat="1" applyFont="1"/>
    <xf numFmtId="3" fontId="40" fillId="0" borderId="60" xfId="0" applyNumberFormat="1" applyFont="1" applyBorder="1"/>
    <xf numFmtId="0" fontId="41" fillId="0" borderId="0" xfId="0" applyFont="1" applyAlignment="1">
      <alignment horizontal="left"/>
    </xf>
    <xf numFmtId="4" fontId="36" fillId="0" borderId="17" xfId="0" applyNumberFormat="1" applyFont="1" applyBorder="1"/>
    <xf numFmtId="4" fontId="36" fillId="0" borderId="3" xfId="0" applyNumberFormat="1" applyFont="1" applyBorder="1"/>
    <xf numFmtId="4" fontId="40" fillId="0" borderId="0" xfId="0" applyNumberFormat="1" applyFont="1"/>
    <xf numFmtId="0" fontId="23" fillId="0" borderId="61" xfId="0" applyFont="1" applyBorder="1" applyAlignment="1">
      <alignment horizontal="left"/>
    </xf>
    <xf numFmtId="0" fontId="23" fillId="0" borderId="0" xfId="0" applyFont="1" applyAlignment="1">
      <alignment horizontal="left"/>
    </xf>
    <xf numFmtId="170" fontId="36" fillId="0" borderId="0" xfId="0" applyNumberFormat="1" applyFont="1"/>
    <xf numFmtId="3" fontId="40" fillId="0" borderId="63" xfId="0" applyNumberFormat="1" applyFont="1" applyBorder="1"/>
    <xf numFmtId="4" fontId="36" fillId="0" borderId="44" xfId="0" applyNumberFormat="1" applyFont="1" applyBorder="1" applyAlignment="1">
      <alignment horizontal="center"/>
    </xf>
    <xf numFmtId="4" fontId="36" fillId="0" borderId="18" xfId="0" applyNumberFormat="1" applyFont="1" applyBorder="1" applyAlignment="1">
      <alignment horizontal="center"/>
    </xf>
    <xf numFmtId="4" fontId="36" fillId="0" borderId="62" xfId="0" applyNumberFormat="1" applyFont="1" applyBorder="1" applyAlignment="1">
      <alignment horizontal="center"/>
    </xf>
    <xf numFmtId="4" fontId="36" fillId="0" borderId="0" xfId="0" applyNumberFormat="1" applyFont="1" applyAlignment="1">
      <alignment horizontal="center"/>
    </xf>
    <xf numFmtId="4" fontId="36" fillId="0" borderId="60" xfId="0" applyNumberFormat="1" applyFont="1" applyBorder="1" applyAlignment="1">
      <alignment horizontal="center"/>
    </xf>
    <xf numFmtId="4" fontId="40" fillId="0" borderId="61" xfId="0" applyNumberFormat="1" applyFont="1" applyBorder="1" applyAlignment="1">
      <alignment horizontal="left"/>
    </xf>
    <xf numFmtId="3" fontId="40" fillId="0" borderId="0" xfId="0" applyNumberFormat="1" applyFont="1" applyAlignment="1">
      <alignment horizontal="left"/>
    </xf>
    <xf numFmtId="4" fontId="23" fillId="0" borderId="17" xfId="0" applyNumberFormat="1" applyFont="1" applyBorder="1"/>
    <xf numFmtId="3" fontId="23" fillId="0" borderId="63" xfId="0" applyNumberFormat="1" applyFont="1" applyBorder="1"/>
    <xf numFmtId="170" fontId="23" fillId="0" borderId="63" xfId="0" applyNumberFormat="1" applyFont="1" applyBorder="1"/>
    <xf numFmtId="170" fontId="23" fillId="0" borderId="64" xfId="0" applyNumberFormat="1" applyFont="1" applyBorder="1"/>
    <xf numFmtId="4" fontId="23" fillId="0" borderId="63" xfId="0" applyNumberFormat="1" applyFont="1" applyBorder="1"/>
    <xf numFmtId="4" fontId="36" fillId="0" borderId="57" xfId="0" applyNumberFormat="1" applyFont="1" applyBorder="1"/>
    <xf numFmtId="4" fontId="36" fillId="0" borderId="65" xfId="0" applyNumberFormat="1" applyFont="1" applyBorder="1"/>
    <xf numFmtId="4" fontId="23" fillId="0" borderId="57" xfId="0" applyNumberFormat="1" applyFont="1" applyBorder="1"/>
    <xf numFmtId="3" fontId="23" fillId="0" borderId="58" xfId="0" applyNumberFormat="1" applyFont="1" applyBorder="1"/>
    <xf numFmtId="170" fontId="23" fillId="0" borderId="59" xfId="0" applyNumberFormat="1" applyFont="1" applyBorder="1"/>
    <xf numFmtId="4" fontId="36" fillId="0" borderId="61" xfId="0" applyNumberFormat="1" applyFont="1" applyBorder="1"/>
    <xf numFmtId="3" fontId="36" fillId="0" borderId="0" xfId="0" applyNumberFormat="1" applyFont="1"/>
    <xf numFmtId="170" fontId="36" fillId="0" borderId="60" xfId="0" applyNumberFormat="1" applyFont="1" applyBorder="1"/>
    <xf numFmtId="4" fontId="36" fillId="0" borderId="0" xfId="0" applyNumberFormat="1" applyFont="1"/>
    <xf numFmtId="4" fontId="36" fillId="0" borderId="60" xfId="0" applyNumberFormat="1" applyFont="1" applyBorder="1"/>
    <xf numFmtId="0" fontId="23" fillId="0" borderId="44" xfId="0" applyFont="1" applyBorder="1"/>
    <xf numFmtId="4" fontId="23" fillId="0" borderId="44" xfId="0" applyNumberFormat="1" applyFont="1" applyBorder="1"/>
    <xf numFmtId="3" fontId="23" fillId="0" borderId="18" xfId="0" applyNumberFormat="1" applyFont="1" applyBorder="1"/>
    <xf numFmtId="170" fontId="36" fillId="0" borderId="18" xfId="0" applyNumberFormat="1" applyFont="1" applyBorder="1"/>
    <xf numFmtId="170" fontId="23" fillId="0" borderId="62" xfId="0" applyNumberFormat="1" applyFont="1" applyBorder="1"/>
    <xf numFmtId="170" fontId="36" fillId="0" borderId="44" xfId="0" applyNumberFormat="1" applyFont="1" applyBorder="1"/>
    <xf numFmtId="0" fontId="36" fillId="0" borderId="0" xfId="0" applyFont="1" applyAlignment="1">
      <alignment horizontal="center"/>
    </xf>
    <xf numFmtId="166" fontId="5" fillId="0" borderId="3" xfId="0" applyNumberFormat="1" applyFont="1" applyBorder="1"/>
    <xf numFmtId="170" fontId="36" fillId="27" borderId="0" xfId="0" applyNumberFormat="1" applyFont="1" applyFill="1"/>
    <xf numFmtId="166" fontId="23" fillId="0" borderId="0" xfId="0" applyNumberFormat="1" applyFont="1"/>
    <xf numFmtId="170" fontId="37" fillId="0" borderId="0" xfId="0" applyNumberFormat="1" applyFont="1"/>
    <xf numFmtId="0" fontId="23" fillId="27" borderId="0" xfId="0" applyFont="1" applyFill="1"/>
    <xf numFmtId="169" fontId="23" fillId="27" borderId="0" xfId="0" applyNumberFormat="1" applyFont="1" applyFill="1"/>
    <xf numFmtId="169" fontId="23" fillId="27" borderId="0" xfId="0" applyNumberFormat="1" applyFont="1" applyFill="1" applyAlignment="1">
      <alignment horizontal="center"/>
    </xf>
    <xf numFmtId="169" fontId="23" fillId="27" borderId="0" xfId="0" applyNumberFormat="1" applyFont="1" applyFill="1" applyAlignment="1">
      <alignment horizontal="right"/>
    </xf>
    <xf numFmtId="164" fontId="23" fillId="27" borderId="0" xfId="33" applyNumberFormat="1" applyFont="1" applyFill="1"/>
    <xf numFmtId="164" fontId="23" fillId="27" borderId="0" xfId="0" applyNumberFormat="1" applyFont="1" applyFill="1"/>
    <xf numFmtId="170" fontId="23" fillId="27" borderId="0" xfId="0" applyNumberFormat="1" applyFont="1" applyFill="1"/>
    <xf numFmtId="0" fontId="36" fillId="27" borderId="0" xfId="0" applyFont="1" applyFill="1"/>
    <xf numFmtId="164" fontId="36" fillId="27" borderId="0" xfId="33" applyNumberFormat="1" applyFont="1" applyFill="1"/>
    <xf numFmtId="0" fontId="23" fillId="0" borderId="0" xfId="0" applyFont="1" applyAlignment="1">
      <alignment horizontal="center"/>
    </xf>
    <xf numFmtId="164" fontId="23" fillId="0" borderId="0" xfId="33" applyNumberFormat="1" applyFont="1"/>
    <xf numFmtId="0" fontId="36" fillId="14" borderId="0" xfId="0" applyFont="1" applyFill="1" applyAlignment="1">
      <alignment horizontal="center"/>
    </xf>
    <xf numFmtId="0" fontId="23" fillId="14" borderId="0" xfId="0" applyFont="1" applyFill="1"/>
    <xf numFmtId="0" fontId="5" fillId="0" borderId="0" xfId="1" applyFill="1" applyBorder="1" applyProtection="1"/>
    <xf numFmtId="1" fontId="10" fillId="7" borderId="44" xfId="3" applyNumberFormat="1" applyFont="1" applyFill="1" applyBorder="1" applyAlignment="1" applyProtection="1">
      <alignment horizontal="center" vertical="center" wrapText="1"/>
    </xf>
    <xf numFmtId="1" fontId="10" fillId="7" borderId="18" xfId="3" applyNumberFormat="1" applyFont="1" applyFill="1" applyBorder="1" applyAlignment="1" applyProtection="1">
      <alignment horizontal="center" vertical="center" wrapText="1"/>
    </xf>
    <xf numFmtId="1" fontId="10" fillId="7" borderId="16" xfId="3" applyNumberFormat="1" applyFont="1" applyFill="1" applyBorder="1" applyAlignment="1" applyProtection="1">
      <alignment horizontal="center" vertical="center" wrapText="1"/>
    </xf>
    <xf numFmtId="0" fontId="10" fillId="5" borderId="38" xfId="13" applyFont="1" applyFill="1" applyBorder="1" applyAlignment="1" applyProtection="1">
      <alignment horizontal="left" vertical="center"/>
    </xf>
    <xf numFmtId="0" fontId="10" fillId="5" borderId="0" xfId="13" applyFont="1" applyFill="1" applyBorder="1" applyAlignment="1" applyProtection="1">
      <alignment horizontal="left" vertical="center"/>
    </xf>
    <xf numFmtId="0" fontId="5" fillId="0" borderId="0" xfId="0" applyFont="1" applyBorder="1"/>
    <xf numFmtId="0" fontId="15" fillId="0" borderId="0" xfId="1" applyFont="1" applyFill="1" applyBorder="1" applyProtection="1"/>
    <xf numFmtId="6" fontId="10" fillId="7" borderId="24" xfId="7" applyNumberFormat="1" applyFont="1" applyFill="1" applyBorder="1" applyAlignment="1" applyProtection="1">
      <alignment horizontal="center" vertical="center" wrapText="1"/>
    </xf>
    <xf numFmtId="166" fontId="11" fillId="7" borderId="24" xfId="1" applyNumberFormat="1" applyFont="1" applyFill="1" applyBorder="1" applyAlignment="1" applyProtection="1">
      <alignment horizontal="center" vertical="center"/>
    </xf>
    <xf numFmtId="7" fontId="5" fillId="7" borderId="11" xfId="1" applyNumberFormat="1" applyFill="1" applyBorder="1" applyProtection="1"/>
    <xf numFmtId="7" fontId="5" fillId="7" borderId="12" xfId="1" applyNumberFormat="1" applyFill="1" applyBorder="1" applyProtection="1"/>
    <xf numFmtId="43" fontId="5" fillId="7" borderId="3" xfId="33" applyFont="1" applyFill="1" applyBorder="1" applyAlignment="1" applyProtection="1"/>
    <xf numFmtId="0" fontId="5" fillId="0" borderId="0" xfId="1" applyFont="1" applyFill="1" applyBorder="1" applyProtection="1"/>
    <xf numFmtId="0" fontId="42" fillId="0" borderId="0" xfId="0" applyFont="1"/>
    <xf numFmtId="0" fontId="42" fillId="2" borderId="0" xfId="0" applyFont="1" applyFill="1"/>
    <xf numFmtId="0" fontId="43" fillId="28" borderId="68" xfId="0" applyFont="1" applyFill="1" applyBorder="1" applyAlignment="1">
      <alignment horizontal="left"/>
    </xf>
    <xf numFmtId="1" fontId="10" fillId="0" borderId="68" xfId="0" applyNumberFormat="1" applyFont="1" applyBorder="1" applyAlignment="1">
      <alignment horizontal="left"/>
    </xf>
    <xf numFmtId="0" fontId="43" fillId="28" borderId="0" xfId="0" applyFont="1" applyFill="1" applyAlignment="1">
      <alignment horizontal="left"/>
    </xf>
    <xf numFmtId="0" fontId="44" fillId="28" borderId="68" xfId="0" applyFont="1" applyFill="1" applyBorder="1" applyAlignment="1">
      <alignment horizontal="left"/>
    </xf>
    <xf numFmtId="49" fontId="44" fillId="28" borderId="0" xfId="0" applyNumberFormat="1" applyFont="1" applyFill="1" applyAlignment="1">
      <alignment horizontal="left"/>
    </xf>
    <xf numFmtId="0" fontId="43" fillId="0" borderId="68" xfId="0" applyFont="1" applyBorder="1" applyAlignment="1">
      <alignment horizontal="left"/>
    </xf>
    <xf numFmtId="49" fontId="43" fillId="28" borderId="68" xfId="0" applyNumberFormat="1" applyFont="1" applyFill="1" applyBorder="1" applyAlignment="1">
      <alignment horizontal="left"/>
    </xf>
    <xf numFmtId="3" fontId="0" fillId="14" borderId="19" xfId="0" applyNumberFormat="1" applyFill="1" applyBorder="1"/>
    <xf numFmtId="0" fontId="0" fillId="0" borderId="68" xfId="0" applyBorder="1" applyAlignment="1">
      <alignment horizontal="left"/>
    </xf>
    <xf numFmtId="1" fontId="10" fillId="2" borderId="0" xfId="0" applyNumberFormat="1" applyFont="1" applyFill="1"/>
    <xf numFmtId="1" fontId="0" fillId="14" borderId="0" xfId="0" applyNumberFormat="1" applyFill="1"/>
    <xf numFmtId="0" fontId="45" fillId="0" borderId="0" xfId="0" applyFont="1"/>
    <xf numFmtId="0" fontId="12" fillId="0" borderId="0" xfId="33" applyNumberFormat="1" applyFont="1" applyFill="1" applyBorder="1" applyProtection="1"/>
    <xf numFmtId="166" fontId="5" fillId="0" borderId="0" xfId="1" applyNumberFormat="1" applyFill="1" applyBorder="1" applyProtection="1"/>
    <xf numFmtId="0" fontId="3" fillId="0" borderId="0" xfId="0" applyFont="1" applyAlignment="1">
      <alignment horizontal="right"/>
    </xf>
    <xf numFmtId="166" fontId="3" fillId="0" borderId="0" xfId="0" applyNumberFormat="1" applyFont="1"/>
    <xf numFmtId="170" fontId="46" fillId="0" borderId="0" xfId="0" applyNumberFormat="1" applyFont="1"/>
    <xf numFmtId="0" fontId="10" fillId="2" borderId="12" xfId="9" applyFont="1" applyFill="1" applyBorder="1" applyAlignment="1" applyProtection="1">
      <alignment horizontal="left" vertical="center" wrapText="1"/>
    </xf>
    <xf numFmtId="0" fontId="10" fillId="2" borderId="19" xfId="9" applyFont="1" applyFill="1" applyBorder="1" applyAlignment="1" applyProtection="1">
      <alignment horizontal="left" vertical="center" wrapText="1"/>
    </xf>
    <xf numFmtId="0" fontId="10" fillId="2" borderId="1" xfId="9" applyFont="1" applyFill="1" applyBorder="1" applyAlignment="1" applyProtection="1">
      <alignment horizontal="left" vertical="center" wrapText="1"/>
    </xf>
    <xf numFmtId="8" fontId="4" fillId="0" borderId="0" xfId="9" applyNumberFormat="1" applyFont="1" applyFill="1" applyBorder="1" applyAlignment="1" applyProtection="1">
      <alignment horizontal="left"/>
    </xf>
    <xf numFmtId="0" fontId="4" fillId="0" borderId="0" xfId="9" applyFont="1" applyFill="1" applyBorder="1" applyAlignment="1" applyProtection="1">
      <alignment horizontal="left" vertical="center"/>
    </xf>
    <xf numFmtId="0" fontId="11" fillId="2" borderId="39" xfId="9" applyFont="1" applyFill="1" applyBorder="1" applyAlignment="1" applyProtection="1">
      <alignment horizontal="center" vertical="center"/>
    </xf>
    <xf numFmtId="0" fontId="10" fillId="7" borderId="20" xfId="1" applyFont="1" applyFill="1" applyBorder="1" applyAlignment="1" applyProtection="1">
      <alignment horizontal="center" vertical="center"/>
    </xf>
    <xf numFmtId="165" fontId="10" fillId="7" borderId="42" xfId="6" applyNumberFormat="1" applyFont="1" applyFill="1" applyBorder="1" applyAlignment="1" applyProtection="1">
      <alignment horizontal="center" vertical="center"/>
    </xf>
    <xf numFmtId="166" fontId="11" fillId="7" borderId="22" xfId="7" applyNumberFormat="1" applyFont="1" applyFill="1" applyBorder="1" applyAlignment="1" applyProtection="1">
      <alignment horizontal="center" vertical="center" wrapText="1"/>
    </xf>
    <xf numFmtId="170" fontId="42" fillId="0" borderId="0" xfId="0" applyNumberFormat="1" applyFont="1"/>
    <xf numFmtId="169" fontId="47" fillId="0" borderId="0" xfId="0" applyNumberFormat="1" applyFont="1"/>
    <xf numFmtId="4" fontId="48" fillId="0" borderId="0" xfId="0" applyNumberFormat="1" applyFont="1" applyAlignment="1">
      <alignment horizontal="center"/>
    </xf>
    <xf numFmtId="4" fontId="3" fillId="0" borderId="0" xfId="0" applyNumberFormat="1" applyFont="1" applyAlignment="1">
      <alignment horizontal="center"/>
    </xf>
    <xf numFmtId="4" fontId="11" fillId="0" borderId="0" xfId="0" applyNumberFormat="1" applyFont="1" applyAlignment="1">
      <alignment horizontal="center"/>
    </xf>
    <xf numFmtId="4" fontId="3" fillId="0" borderId="0" xfId="0" applyNumberFormat="1" applyFont="1" applyAlignment="1">
      <alignment horizontal="center" wrapText="1"/>
    </xf>
    <xf numFmtId="17" fontId="3" fillId="0" borderId="0" xfId="0" applyNumberFormat="1" applyFont="1" applyAlignment="1">
      <alignment horizontal="center"/>
    </xf>
    <xf numFmtId="2" fontId="3" fillId="0" borderId="0" xfId="0" applyNumberFormat="1" applyFont="1" applyAlignment="1">
      <alignment horizontal="center"/>
    </xf>
    <xf numFmtId="178" fontId="0" fillId="0" borderId="0" xfId="0" applyNumberFormat="1"/>
    <xf numFmtId="169" fontId="0" fillId="14" borderId="63" xfId="0" applyNumberFormat="1" applyFill="1" applyBorder="1"/>
    <xf numFmtId="6" fontId="0" fillId="14" borderId="63" xfId="0" applyNumberFormat="1" applyFill="1" applyBorder="1"/>
    <xf numFmtId="4" fontId="0" fillId="14" borderId="63" xfId="0" applyNumberFormat="1" applyFill="1" applyBorder="1"/>
    <xf numFmtId="3" fontId="42" fillId="0" borderId="0" xfId="0" applyNumberFormat="1" applyFont="1"/>
    <xf numFmtId="4" fontId="47" fillId="0" borderId="0" xfId="0" applyNumberFormat="1" applyFont="1"/>
    <xf numFmtId="4" fontId="49" fillId="0" borderId="0" xfId="0" applyNumberFormat="1" applyFont="1" applyAlignment="1">
      <alignment horizontal="center"/>
    </xf>
    <xf numFmtId="4" fontId="3" fillId="0" borderId="0" xfId="0" applyNumberFormat="1" applyFont="1"/>
    <xf numFmtId="170" fontId="0" fillId="2" borderId="0" xfId="0" applyNumberFormat="1" applyFill="1"/>
    <xf numFmtId="2" fontId="0" fillId="2" borderId="0" xfId="0" applyNumberFormat="1" applyFill="1"/>
    <xf numFmtId="166" fontId="16" fillId="0" borderId="0" xfId="1" applyNumberFormat="1" applyFont="1" applyFill="1" applyBorder="1" applyProtection="1"/>
    <xf numFmtId="0" fontId="11" fillId="0" borderId="6" xfId="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165" fontId="5" fillId="7" borderId="3" xfId="33" applyNumberFormat="1" applyFont="1" applyFill="1" applyBorder="1" applyAlignment="1" applyProtection="1"/>
    <xf numFmtId="165" fontId="5" fillId="7" borderId="14" xfId="33" applyNumberFormat="1" applyFont="1" applyFill="1" applyBorder="1" applyAlignment="1" applyProtection="1"/>
    <xf numFmtId="0" fontId="5" fillId="0" borderId="0" xfId="1" applyFill="1" applyProtection="1"/>
    <xf numFmtId="0" fontId="0" fillId="0" borderId="0" xfId="0" applyProtection="1"/>
    <xf numFmtId="0" fontId="0" fillId="0" borderId="0" xfId="0" applyFill="1" applyProtection="1"/>
    <xf numFmtId="0" fontId="0" fillId="0" borderId="0" xfId="0" applyFill="1" applyBorder="1" applyProtection="1"/>
    <xf numFmtId="0" fontId="0" fillId="0" borderId="6" xfId="0" applyBorder="1" applyAlignment="1" applyProtection="1">
      <alignment vertical="center"/>
    </xf>
    <xf numFmtId="0" fontId="0" fillId="0" borderId="5" xfId="0" applyBorder="1" applyProtection="1"/>
    <xf numFmtId="0" fontId="0" fillId="0" borderId="6" xfId="0" applyBorder="1" applyProtection="1"/>
    <xf numFmtId="166" fontId="3" fillId="0" borderId="7" xfId="0" applyNumberFormat="1" applyFont="1" applyBorder="1" applyProtection="1"/>
    <xf numFmtId="0" fontId="0" fillId="0" borderId="0" xfId="0" applyBorder="1" applyProtection="1"/>
    <xf numFmtId="166" fontId="3" fillId="0" borderId="0" xfId="0" applyNumberFormat="1" applyFont="1" applyBorder="1" applyProtection="1"/>
    <xf numFmtId="166" fontId="0" fillId="0" borderId="29" xfId="0" applyNumberFormat="1" applyFont="1" applyBorder="1" applyProtection="1"/>
    <xf numFmtId="166" fontId="0" fillId="0" borderId="30" xfId="0" applyNumberFormat="1" applyFont="1" applyBorder="1" applyProtection="1"/>
    <xf numFmtId="0" fontId="0" fillId="0" borderId="20" xfId="0" applyBorder="1" applyAlignment="1" applyProtection="1">
      <alignment horizontal="center" vertical="center"/>
    </xf>
    <xf numFmtId="0" fontId="0" fillId="0" borderId="36" xfId="0" applyBorder="1" applyProtection="1"/>
    <xf numFmtId="166" fontId="3" fillId="0" borderId="39" xfId="0" applyNumberFormat="1" applyFont="1" applyBorder="1" applyProtection="1"/>
    <xf numFmtId="0" fontId="0" fillId="0" borderId="20" xfId="0" applyBorder="1" applyAlignment="1" applyProtection="1">
      <alignment horizontal="center"/>
    </xf>
    <xf numFmtId="0" fontId="5" fillId="0" borderId="0" xfId="0" applyFont="1" applyBorder="1" applyProtection="1"/>
    <xf numFmtId="0" fontId="5" fillId="0" borderId="0" xfId="0" applyFont="1" applyBorder="1" applyAlignment="1" applyProtection="1">
      <alignment horizontal="right"/>
    </xf>
    <xf numFmtId="0" fontId="3" fillId="0" borderId="24" xfId="0" applyFont="1" applyBorder="1" applyProtection="1"/>
    <xf numFmtId="0" fontId="3" fillId="0" borderId="22" xfId="0" applyFont="1" applyBorder="1" applyProtection="1"/>
    <xf numFmtId="0" fontId="5" fillId="0" borderId="29" xfId="0" applyFont="1" applyBorder="1" applyAlignment="1" applyProtection="1">
      <alignment horizontal="right"/>
    </xf>
    <xf numFmtId="0" fontId="0" fillId="0" borderId="11" xfId="0" applyBorder="1" applyProtection="1"/>
    <xf numFmtId="0" fontId="5" fillId="0" borderId="30" xfId="0" applyFont="1" applyBorder="1" applyAlignment="1" applyProtection="1">
      <alignment horizontal="right"/>
    </xf>
    <xf numFmtId="0" fontId="0" fillId="0" borderId="12" xfId="0" applyBorder="1" applyProtection="1"/>
    <xf numFmtId="0" fontId="5" fillId="0" borderId="31" xfId="0" applyFont="1" applyBorder="1" applyAlignment="1" applyProtection="1">
      <alignment horizontal="right"/>
    </xf>
    <xf numFmtId="0" fontId="0" fillId="0" borderId="1" xfId="0" applyBorder="1" applyProtection="1"/>
    <xf numFmtId="166" fontId="0" fillId="0" borderId="31" xfId="0" applyNumberFormat="1" applyFont="1" applyBorder="1" applyProtection="1"/>
    <xf numFmtId="0" fontId="0" fillId="0" borderId="20" xfId="0" applyBorder="1" applyProtection="1"/>
    <xf numFmtId="0" fontId="3" fillId="6" borderId="24" xfId="1" applyFont="1" applyFill="1" applyBorder="1" applyAlignment="1" applyProtection="1">
      <alignment horizontal="center" vertical="center"/>
    </xf>
    <xf numFmtId="0" fontId="5" fillId="0" borderId="0" xfId="1" applyBorder="1" applyProtection="1"/>
    <xf numFmtId="166" fontId="0" fillId="0" borderId="0" xfId="0" applyNumberFormat="1" applyFill="1" applyProtection="1"/>
    <xf numFmtId="166" fontId="0" fillId="0" borderId="0" xfId="0" applyNumberFormat="1" applyProtection="1"/>
    <xf numFmtId="166" fontId="3" fillId="0" borderId="39" xfId="0" applyNumberFormat="1" applyFont="1" applyFill="1" applyBorder="1" applyProtection="1"/>
    <xf numFmtId="166" fontId="11" fillId="0" borderId="38" xfId="7" applyNumberFormat="1" applyFont="1" applyFill="1" applyBorder="1" applyAlignment="1" applyProtection="1">
      <alignment horizontal="center" vertical="center" wrapText="1"/>
    </xf>
    <xf numFmtId="0" fontId="5" fillId="0" borderId="0" xfId="0" applyFont="1" applyAlignment="1">
      <alignment vertical="top" wrapText="1"/>
    </xf>
    <xf numFmtId="4" fontId="50" fillId="0" borderId="0" xfId="0" applyNumberFormat="1" applyFont="1" applyProtection="1"/>
    <xf numFmtId="0" fontId="51" fillId="0" borderId="0" xfId="0" applyFont="1" applyBorder="1" applyProtection="1"/>
    <xf numFmtId="1" fontId="34" fillId="0" borderId="0" xfId="0" applyNumberFormat="1" applyFont="1"/>
    <xf numFmtId="0" fontId="34" fillId="0" borderId="0" xfId="0" applyFont="1" applyAlignment="1">
      <alignment horizontal="center"/>
    </xf>
    <xf numFmtId="2" fontId="34" fillId="0" borderId="0" xfId="0" applyNumberFormat="1" applyFont="1"/>
    <xf numFmtId="0" fontId="34" fillId="9" borderId="3" xfId="0" applyFont="1" applyFill="1" applyBorder="1" applyAlignment="1">
      <alignment horizontal="center"/>
    </xf>
    <xf numFmtId="0" fontId="34" fillId="0" borderId="0" xfId="0" applyFont="1" applyAlignment="1">
      <alignment horizontal="center" vertical="center" wrapText="1"/>
    </xf>
    <xf numFmtId="1" fontId="34" fillId="0" borderId="0" xfId="0" applyNumberFormat="1" applyFont="1" applyAlignment="1">
      <alignment horizontal="center"/>
    </xf>
    <xf numFmtId="2" fontId="34" fillId="0" borderId="0" xfId="0" applyNumberFormat="1" applyFont="1" applyAlignment="1">
      <alignment horizontal="center"/>
    </xf>
    <xf numFmtId="166" fontId="34" fillId="0" borderId="0" xfId="0" applyNumberFormat="1" applyFont="1"/>
    <xf numFmtId="166" fontId="34" fillId="0" borderId="0" xfId="0" applyNumberFormat="1" applyFont="1" applyAlignment="1">
      <alignment horizontal="center"/>
    </xf>
    <xf numFmtId="0" fontId="5" fillId="0" borderId="20" xfId="0" applyFont="1" applyFill="1" applyBorder="1" applyAlignment="1">
      <alignment vertical="center" wrapText="1"/>
    </xf>
    <xf numFmtId="166" fontId="1" fillId="13" borderId="30" xfId="1" applyNumberFormat="1" applyFont="1" applyFill="1" applyBorder="1" applyAlignment="1" applyProtection="1">
      <alignment vertical="center"/>
    </xf>
    <xf numFmtId="0" fontId="5" fillId="0" borderId="2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22" xfId="0" applyBorder="1" applyAlignment="1" applyProtection="1">
      <alignment horizontal="center" vertical="center"/>
    </xf>
    <xf numFmtId="0" fontId="0" fillId="0" borderId="34" xfId="0" applyBorder="1" applyAlignment="1" applyProtection="1">
      <alignment horizontal="center" vertical="center"/>
    </xf>
    <xf numFmtId="0" fontId="11" fillId="2" borderId="4" xfId="9" applyFont="1" applyFill="1" applyBorder="1" applyAlignment="1" applyProtection="1">
      <alignment horizontal="left" vertical="center" wrapText="1"/>
    </xf>
    <xf numFmtId="0" fontId="11" fillId="2" borderId="35" xfId="9" applyFont="1" applyFill="1" applyBorder="1" applyAlignment="1" applyProtection="1">
      <alignment horizontal="left" vertical="center" wrapText="1"/>
    </xf>
    <xf numFmtId="0" fontId="11" fillId="2" borderId="21" xfId="9" applyFont="1" applyFill="1" applyBorder="1" applyAlignment="1" applyProtection="1">
      <alignment horizontal="left" vertical="center" wrapText="1"/>
    </xf>
    <xf numFmtId="0" fontId="11" fillId="2" borderId="20" xfId="9" applyFont="1" applyFill="1" applyBorder="1" applyAlignment="1" applyProtection="1">
      <alignment horizontal="left" vertical="center" wrapText="1"/>
    </xf>
    <xf numFmtId="0" fontId="11" fillId="2" borderId="36" xfId="9" applyFont="1" applyFill="1" applyBorder="1" applyAlignment="1" applyProtection="1">
      <alignment horizontal="left" vertical="center" wrapText="1"/>
    </xf>
    <xf numFmtId="0" fontId="11" fillId="2" borderId="39" xfId="9" applyFont="1" applyFill="1" applyBorder="1" applyAlignment="1" applyProtection="1">
      <alignment horizontal="left" vertical="center" wrapText="1"/>
    </xf>
    <xf numFmtId="0" fontId="10" fillId="2" borderId="12" xfId="9" applyFont="1" applyFill="1" applyBorder="1" applyAlignment="1" applyProtection="1">
      <alignment horizontal="left" vertical="center" wrapText="1"/>
    </xf>
    <xf numFmtId="0" fontId="0" fillId="0" borderId="19" xfId="0" applyBorder="1" applyAlignment="1" applyProtection="1">
      <alignment vertical="center"/>
    </xf>
    <xf numFmtId="0" fontId="0" fillId="0" borderId="14" xfId="0" applyBorder="1" applyAlignment="1" applyProtection="1">
      <alignment vertical="center"/>
    </xf>
    <xf numFmtId="0" fontId="10" fillId="7" borderId="12" xfId="3" applyNumberFormat="1" applyFont="1" applyFill="1" applyBorder="1" applyAlignment="1" applyProtection="1">
      <alignment horizontal="center" vertical="center"/>
    </xf>
    <xf numFmtId="0" fontId="10" fillId="7" borderId="14" xfId="3" applyNumberFormat="1" applyFont="1" applyFill="1" applyBorder="1" applyAlignment="1" applyProtection="1">
      <alignment horizontal="center" vertical="center"/>
    </xf>
    <xf numFmtId="0" fontId="10" fillId="2" borderId="19" xfId="9" applyFont="1" applyFill="1" applyBorder="1" applyAlignment="1" applyProtection="1">
      <alignment horizontal="left" vertical="center" wrapText="1"/>
    </xf>
    <xf numFmtId="0" fontId="10" fillId="2" borderId="14" xfId="9" applyFont="1" applyFill="1" applyBorder="1" applyAlignment="1" applyProtection="1">
      <alignment horizontal="left" vertical="center" wrapText="1"/>
    </xf>
    <xf numFmtId="6" fontId="11" fillId="2" borderId="20" xfId="7" applyNumberFormat="1" applyFont="1" applyFill="1" applyBorder="1" applyAlignment="1" applyProtection="1">
      <alignment horizontal="left" vertical="center"/>
    </xf>
    <xf numFmtId="6" fontId="11" fillId="2" borderId="36" xfId="7" applyNumberFormat="1" applyFont="1" applyFill="1" applyBorder="1" applyAlignment="1" applyProtection="1">
      <alignment horizontal="left" vertical="center"/>
    </xf>
    <xf numFmtId="6" fontId="11" fillId="2" borderId="39" xfId="7" applyNumberFormat="1" applyFont="1" applyFill="1" applyBorder="1" applyAlignment="1" applyProtection="1">
      <alignment horizontal="left" vertical="center"/>
    </xf>
    <xf numFmtId="165" fontId="10" fillId="12" borderId="12" xfId="6" applyNumberFormat="1" applyFont="1" applyFill="1" applyBorder="1" applyAlignment="1" applyProtection="1">
      <alignment horizontal="center" vertical="center"/>
    </xf>
    <xf numFmtId="165" fontId="10" fillId="12" borderId="14" xfId="6" applyNumberFormat="1" applyFont="1" applyFill="1" applyBorder="1" applyAlignment="1" applyProtection="1">
      <alignment horizontal="center" vertical="center"/>
    </xf>
    <xf numFmtId="0" fontId="10" fillId="2" borderId="22" xfId="9" applyFont="1" applyFill="1" applyBorder="1" applyAlignment="1" applyProtection="1">
      <alignment horizontal="center" vertical="center" wrapText="1"/>
    </xf>
    <xf numFmtId="0" fontId="10" fillId="2" borderId="34" xfId="9" applyFont="1" applyFill="1" applyBorder="1" applyAlignment="1" applyProtection="1">
      <alignment horizontal="center" vertical="center" wrapText="1"/>
    </xf>
    <xf numFmtId="0" fontId="10" fillId="2" borderId="28" xfId="9" applyFont="1" applyFill="1" applyBorder="1" applyAlignment="1" applyProtection="1">
      <alignment horizontal="center" vertical="center" wrapText="1"/>
    </xf>
    <xf numFmtId="0" fontId="10" fillId="2" borderId="11" xfId="9" applyFont="1" applyFill="1" applyBorder="1" applyAlignment="1" applyProtection="1">
      <alignment horizontal="left" vertical="center" wrapText="1"/>
    </xf>
    <xf numFmtId="0" fontId="10" fillId="2" borderId="13" xfId="9" applyFont="1" applyFill="1" applyBorder="1" applyAlignment="1" applyProtection="1">
      <alignment horizontal="left" vertical="center" wrapText="1"/>
    </xf>
    <xf numFmtId="165" fontId="10" fillId="3" borderId="12" xfId="6" applyNumberFormat="1" applyFont="1" applyFill="1" applyBorder="1" applyAlignment="1" applyProtection="1">
      <alignment horizontal="center" vertical="center"/>
    </xf>
    <xf numFmtId="0" fontId="0" fillId="3" borderId="14" xfId="0" applyFill="1" applyBorder="1" applyAlignment="1" applyProtection="1">
      <alignment horizontal="center" vertical="center"/>
    </xf>
    <xf numFmtId="0" fontId="10" fillId="2" borderId="1" xfId="9" applyFont="1" applyFill="1" applyBorder="1" applyAlignment="1" applyProtection="1">
      <alignment horizontal="left" vertical="center" wrapText="1"/>
    </xf>
    <xf numFmtId="0" fontId="0" fillId="0" borderId="40" xfId="0" applyBorder="1" applyAlignment="1" applyProtection="1">
      <alignment vertical="center"/>
    </xf>
    <xf numFmtId="0" fontId="0" fillId="0" borderId="15" xfId="0" applyBorder="1" applyAlignment="1" applyProtection="1">
      <alignment vertical="center"/>
    </xf>
    <xf numFmtId="8" fontId="4" fillId="0" borderId="0" xfId="9" applyNumberFormat="1" applyFont="1" applyFill="1" applyBorder="1" applyAlignment="1" applyProtection="1">
      <alignment horizontal="left"/>
    </xf>
    <xf numFmtId="166" fontId="11" fillId="3" borderId="22" xfId="9" applyNumberFormat="1" applyFont="1" applyFill="1" applyBorder="1" applyAlignment="1" applyProtection="1">
      <alignment horizontal="center" vertical="center" wrapText="1"/>
    </xf>
    <xf numFmtId="166" fontId="11" fillId="3" borderId="34" xfId="9" applyNumberFormat="1" applyFont="1" applyFill="1" applyBorder="1" applyAlignment="1" applyProtection="1">
      <alignment horizontal="center" vertical="center" wrapText="1"/>
    </xf>
    <xf numFmtId="166" fontId="11" fillId="3" borderId="28" xfId="9" applyNumberFormat="1" applyFont="1" applyFill="1" applyBorder="1" applyAlignment="1" applyProtection="1">
      <alignment horizontal="center" vertical="center" wrapText="1"/>
    </xf>
    <xf numFmtId="4" fontId="10" fillId="12" borderId="12" xfId="3" applyNumberFormat="1" applyFont="1" applyFill="1" applyBorder="1" applyAlignment="1" applyProtection="1">
      <alignment horizontal="center" vertical="center"/>
    </xf>
    <xf numFmtId="4" fontId="10" fillId="12" borderId="14" xfId="3" applyNumberFormat="1" applyFont="1" applyFill="1" applyBorder="1" applyAlignment="1" applyProtection="1">
      <alignment horizontal="center" vertical="center"/>
    </xf>
    <xf numFmtId="165" fontId="10" fillId="3" borderId="14" xfId="6" applyNumberFormat="1" applyFont="1" applyFill="1" applyBorder="1" applyAlignment="1" applyProtection="1">
      <alignment horizontal="center" vertical="center"/>
    </xf>
    <xf numFmtId="0" fontId="11" fillId="2" borderId="20" xfId="9" applyFont="1" applyFill="1" applyBorder="1" applyAlignment="1" applyProtection="1">
      <alignment vertical="center"/>
    </xf>
    <xf numFmtId="0" fontId="11" fillId="2" borderId="36" xfId="9" applyFont="1" applyFill="1" applyBorder="1" applyAlignment="1" applyProtection="1">
      <alignment vertical="center"/>
    </xf>
    <xf numFmtId="0" fontId="11" fillId="2" borderId="39" xfId="9" applyFont="1" applyFill="1" applyBorder="1" applyAlignment="1" applyProtection="1">
      <alignment vertical="center"/>
    </xf>
    <xf numFmtId="0" fontId="10" fillId="2" borderId="20" xfId="9" applyFont="1" applyFill="1" applyBorder="1" applyAlignment="1" applyProtection="1">
      <alignment horizontal="left" vertical="center"/>
    </xf>
    <xf numFmtId="0" fontId="10" fillId="2" borderId="36" xfId="9" applyFont="1" applyFill="1" applyBorder="1" applyAlignment="1" applyProtection="1">
      <alignment horizontal="left" vertical="center"/>
    </xf>
    <xf numFmtId="0" fontId="10" fillId="2" borderId="39" xfId="9" applyFont="1" applyFill="1" applyBorder="1" applyAlignment="1" applyProtection="1">
      <alignment horizontal="left" vertical="center"/>
    </xf>
    <xf numFmtId="0" fontId="10" fillId="2" borderId="1" xfId="9" applyFont="1" applyFill="1" applyBorder="1" applyAlignment="1" applyProtection="1">
      <alignment vertical="center" wrapText="1"/>
    </xf>
    <xf numFmtId="0" fontId="10" fillId="2" borderId="40" xfId="9" applyFont="1" applyFill="1" applyBorder="1" applyAlignment="1" applyProtection="1">
      <alignment vertical="center" wrapText="1"/>
    </xf>
    <xf numFmtId="0" fontId="10" fillId="2" borderId="15" xfId="9" applyFont="1" applyFill="1" applyBorder="1" applyAlignment="1" applyProtection="1">
      <alignment vertical="center" wrapText="1"/>
    </xf>
    <xf numFmtId="0" fontId="11" fillId="2" borderId="4" xfId="9" applyFont="1" applyFill="1" applyBorder="1" applyAlignment="1" applyProtection="1">
      <alignment horizontal="center" vertical="center" wrapText="1"/>
    </xf>
    <xf numFmtId="0" fontId="11" fillId="2" borderId="21" xfId="9" applyFont="1" applyFill="1" applyBorder="1" applyAlignment="1" applyProtection="1">
      <alignment horizontal="center" vertical="center" wrapText="1"/>
    </xf>
    <xf numFmtId="0" fontId="11" fillId="2" borderId="20" xfId="9" applyFont="1" applyFill="1" applyBorder="1" applyAlignment="1" applyProtection="1">
      <alignment horizontal="center" vertical="center"/>
    </xf>
    <xf numFmtId="0" fontId="11" fillId="2" borderId="39" xfId="9" applyFont="1" applyFill="1" applyBorder="1" applyAlignment="1" applyProtection="1">
      <alignment horizontal="center" vertical="center"/>
    </xf>
    <xf numFmtId="165" fontId="10" fillId="3" borderId="25" xfId="6" applyNumberFormat="1" applyFont="1" applyFill="1" applyBorder="1" applyAlignment="1" applyProtection="1">
      <alignment horizontal="center" vertical="center"/>
    </xf>
    <xf numFmtId="165" fontId="10" fillId="3" borderId="42" xfId="6" applyNumberFormat="1" applyFont="1" applyFill="1" applyBorder="1" applyAlignment="1" applyProtection="1">
      <alignment horizontal="center" vertical="center"/>
    </xf>
    <xf numFmtId="4" fontId="10" fillId="3" borderId="11" xfId="3" applyNumberFormat="1" applyFont="1" applyFill="1" applyBorder="1" applyAlignment="1" applyProtection="1">
      <alignment horizontal="center" vertical="center"/>
    </xf>
    <xf numFmtId="4" fontId="10" fillId="3" borderId="13" xfId="3" applyNumberFormat="1" applyFont="1" applyFill="1" applyBorder="1" applyAlignment="1" applyProtection="1">
      <alignment horizontal="center" vertical="center"/>
    </xf>
    <xf numFmtId="0" fontId="4" fillId="0" borderId="0" xfId="9" applyFont="1" applyFill="1" applyBorder="1" applyAlignment="1" applyProtection="1">
      <alignment horizontal="left" vertical="center"/>
    </xf>
    <xf numFmtId="0" fontId="10" fillId="2" borderId="12" xfId="9" applyFont="1" applyFill="1" applyBorder="1" applyAlignment="1" applyProtection="1">
      <alignment vertical="center" wrapText="1"/>
    </xf>
    <xf numFmtId="0" fontId="10" fillId="2" borderId="19" xfId="9" applyFont="1" applyFill="1" applyBorder="1" applyAlignment="1" applyProtection="1">
      <alignment vertical="center" wrapText="1"/>
    </xf>
    <xf numFmtId="0" fontId="10" fillId="2" borderId="14" xfId="9" applyFont="1" applyFill="1" applyBorder="1" applyAlignment="1" applyProtection="1">
      <alignment vertical="center" wrapText="1"/>
    </xf>
    <xf numFmtId="0" fontId="10" fillId="2" borderId="15" xfId="9" applyFont="1" applyFill="1" applyBorder="1" applyAlignment="1" applyProtection="1">
      <alignment horizontal="left" vertical="center" wrapText="1"/>
    </xf>
    <xf numFmtId="0" fontId="10" fillId="2" borderId="20" xfId="9" applyFont="1" applyFill="1" applyBorder="1" applyAlignment="1" applyProtection="1">
      <alignment horizontal="left" vertical="center" wrapText="1"/>
    </xf>
    <xf numFmtId="0" fontId="10" fillId="2" borderId="36" xfId="9" applyFont="1" applyFill="1" applyBorder="1" applyAlignment="1" applyProtection="1">
      <alignment horizontal="left" vertical="center" wrapText="1"/>
    </xf>
    <xf numFmtId="0" fontId="10" fillId="2" borderId="39" xfId="9" applyFont="1" applyFill="1" applyBorder="1" applyAlignment="1" applyProtection="1">
      <alignment horizontal="left" vertical="center" wrapText="1"/>
    </xf>
    <xf numFmtId="0" fontId="10" fillId="2" borderId="11" xfId="9" applyFont="1" applyFill="1" applyBorder="1" applyAlignment="1" applyProtection="1">
      <alignment vertical="center" wrapText="1"/>
    </xf>
    <xf numFmtId="0" fontId="10" fillId="2" borderId="37" xfId="9" applyFont="1" applyFill="1" applyBorder="1" applyAlignment="1" applyProtection="1">
      <alignment vertical="center" wrapText="1"/>
    </xf>
    <xf numFmtId="0" fontId="10" fillId="2" borderId="13" xfId="9" applyFont="1" applyFill="1" applyBorder="1" applyAlignment="1" applyProtection="1">
      <alignment vertical="center" wrapText="1"/>
    </xf>
    <xf numFmtId="166" fontId="11" fillId="12" borderId="22" xfId="9" applyNumberFormat="1" applyFont="1" applyFill="1" applyBorder="1" applyAlignment="1" applyProtection="1">
      <alignment horizontal="center" vertical="center" wrapText="1"/>
    </xf>
    <xf numFmtId="0" fontId="0" fillId="0" borderId="34" xfId="0" applyBorder="1" applyAlignment="1" applyProtection="1">
      <alignment horizontal="center" vertical="center" wrapText="1"/>
    </xf>
    <xf numFmtId="165" fontId="10" fillId="12" borderId="25" xfId="6" applyNumberFormat="1" applyFont="1" applyFill="1" applyBorder="1" applyAlignment="1" applyProtection="1">
      <alignment horizontal="center" vertical="center"/>
    </xf>
    <xf numFmtId="165" fontId="10" fillId="12" borderId="42" xfId="6" applyNumberFormat="1" applyFont="1" applyFill="1" applyBorder="1" applyAlignment="1" applyProtection="1">
      <alignment horizontal="center" vertical="center"/>
    </xf>
    <xf numFmtId="4" fontId="10" fillId="12" borderId="11" xfId="3" applyNumberFormat="1" applyFont="1" applyFill="1" applyBorder="1" applyAlignment="1" applyProtection="1">
      <alignment horizontal="center" vertical="center"/>
    </xf>
    <xf numFmtId="4" fontId="10" fillId="12" borderId="13" xfId="3" applyNumberFormat="1" applyFont="1" applyFill="1" applyBorder="1" applyAlignment="1" applyProtection="1">
      <alignment horizontal="center" vertical="center"/>
    </xf>
    <xf numFmtId="0" fontId="10" fillId="2" borderId="23" xfId="1" applyFont="1" applyFill="1" applyBorder="1" applyAlignment="1" applyProtection="1">
      <alignment horizontal="center" vertical="center"/>
    </xf>
    <xf numFmtId="0" fontId="10" fillId="2" borderId="45" xfId="1" applyFont="1" applyFill="1" applyBorder="1" applyAlignment="1" applyProtection="1">
      <alignment horizontal="center" vertical="center"/>
    </xf>
    <xf numFmtId="0" fontId="10" fillId="2" borderId="10" xfId="1" applyFont="1" applyFill="1" applyBorder="1" applyAlignment="1" applyProtection="1">
      <alignment horizontal="center" vertical="center"/>
    </xf>
    <xf numFmtId="165" fontId="10" fillId="7" borderId="2" xfId="6" applyNumberFormat="1" applyFont="1" applyFill="1" applyBorder="1" applyAlignment="1" applyProtection="1">
      <alignment horizontal="center" vertical="center"/>
    </xf>
    <xf numFmtId="165" fontId="10" fillId="7" borderId="8" xfId="6" applyNumberFormat="1" applyFont="1" applyFill="1" applyBorder="1" applyAlignment="1" applyProtection="1">
      <alignment horizontal="center" vertical="center"/>
    </xf>
    <xf numFmtId="165" fontId="10" fillId="7" borderId="26" xfId="6" applyNumberFormat="1" applyFont="1" applyFill="1" applyBorder="1" applyAlignment="1" applyProtection="1">
      <alignment horizontal="center" vertical="center"/>
    </xf>
    <xf numFmtId="165" fontId="10" fillId="7" borderId="47" xfId="6" applyNumberFormat="1" applyFont="1" applyFill="1" applyBorder="1" applyAlignment="1" applyProtection="1">
      <alignment horizontal="center" vertical="center"/>
    </xf>
    <xf numFmtId="0" fontId="10" fillId="7" borderId="1" xfId="3" applyNumberFormat="1" applyFont="1" applyFill="1" applyBorder="1" applyAlignment="1" applyProtection="1">
      <alignment horizontal="center" vertical="center"/>
    </xf>
    <xf numFmtId="0" fontId="10" fillId="7" borderId="15" xfId="3" applyNumberFormat="1" applyFont="1" applyFill="1" applyBorder="1" applyAlignment="1" applyProtection="1">
      <alignment horizontal="center" vertical="center"/>
    </xf>
    <xf numFmtId="0" fontId="10" fillId="7" borderId="20" xfId="1" applyFont="1" applyFill="1" applyBorder="1" applyAlignment="1" applyProtection="1">
      <alignment horizontal="center" vertical="center"/>
      <protection locked="0"/>
    </xf>
    <xf numFmtId="0" fontId="10" fillId="7" borderId="36" xfId="1" applyFont="1" applyFill="1" applyBorder="1" applyAlignment="1" applyProtection="1">
      <alignment horizontal="center" vertical="center"/>
      <protection locked="0"/>
    </xf>
    <xf numFmtId="0" fontId="10" fillId="7" borderId="39" xfId="1" applyFont="1" applyFill="1" applyBorder="1" applyAlignment="1" applyProtection="1">
      <alignment horizontal="center" vertical="center"/>
      <protection locked="0"/>
    </xf>
    <xf numFmtId="0" fontId="10" fillId="7" borderId="66" xfId="3" applyNumberFormat="1" applyFont="1" applyFill="1" applyBorder="1" applyAlignment="1" applyProtection="1">
      <alignment horizontal="center" vertical="center"/>
    </xf>
    <xf numFmtId="0" fontId="10" fillId="7" borderId="67" xfId="3" applyNumberFormat="1" applyFont="1" applyFill="1" applyBorder="1" applyAlignment="1" applyProtection="1">
      <alignment horizontal="center" vertical="center"/>
    </xf>
    <xf numFmtId="165" fontId="10" fillId="7" borderId="25" xfId="6" applyNumberFormat="1" applyFont="1" applyFill="1" applyBorder="1" applyAlignment="1" applyProtection="1">
      <alignment horizontal="center" vertical="center"/>
    </xf>
    <xf numFmtId="165" fontId="10" fillId="7" borderId="42" xfId="6" applyNumberFormat="1" applyFont="1" applyFill="1" applyBorder="1" applyAlignment="1" applyProtection="1">
      <alignment horizontal="center" vertical="center"/>
    </xf>
    <xf numFmtId="0" fontId="13" fillId="2" borderId="0" xfId="1" applyFont="1" applyFill="1" applyBorder="1" applyAlignment="1" applyProtection="1">
      <alignment horizontal="center"/>
    </xf>
    <xf numFmtId="0" fontId="10" fillId="7" borderId="11" xfId="3" applyNumberFormat="1" applyFont="1" applyFill="1" applyBorder="1" applyAlignment="1" applyProtection="1">
      <alignment horizontal="center" vertical="center"/>
    </xf>
    <xf numFmtId="0" fontId="10" fillId="7" borderId="13" xfId="3" applyNumberFormat="1" applyFont="1" applyFill="1" applyBorder="1" applyAlignment="1" applyProtection="1">
      <alignment horizontal="center" vertical="center"/>
    </xf>
    <xf numFmtId="0" fontId="11" fillId="2" borderId="5" xfId="9" applyFont="1" applyFill="1" applyBorder="1" applyAlignment="1" applyProtection="1">
      <alignment horizontal="center" vertical="center"/>
    </xf>
    <xf numFmtId="0" fontId="11" fillId="2" borderId="7" xfId="9" applyFont="1" applyFill="1" applyBorder="1" applyAlignment="1" applyProtection="1">
      <alignment horizontal="center" vertical="center"/>
    </xf>
    <xf numFmtId="0" fontId="13" fillId="2" borderId="0" xfId="1" applyFont="1" applyFill="1" applyAlignment="1" applyProtection="1">
      <alignment horizontal="center"/>
    </xf>
    <xf numFmtId="0" fontId="4" fillId="0" borderId="0" xfId="1" applyFont="1" applyFill="1" applyBorder="1" applyAlignment="1" applyProtection="1">
      <alignment horizontal="left" vertical="center" wrapText="1"/>
    </xf>
    <xf numFmtId="166" fontId="11" fillId="7" borderId="22" xfId="7" applyNumberFormat="1" applyFont="1" applyFill="1" applyBorder="1" applyAlignment="1" applyProtection="1">
      <alignment horizontal="center" vertical="center" wrapText="1"/>
    </xf>
    <xf numFmtId="166" fontId="11" fillId="7" borderId="28" xfId="7" applyNumberFormat="1" applyFont="1" applyFill="1" applyBorder="1" applyAlignment="1" applyProtection="1">
      <alignment horizontal="center" vertical="center" wrapText="1"/>
    </xf>
    <xf numFmtId="0" fontId="10" fillId="5" borderId="20" xfId="13" applyFont="1" applyFill="1" applyBorder="1" applyAlignment="1" applyProtection="1">
      <alignment horizontal="left" vertical="center"/>
    </xf>
    <xf numFmtId="0" fontId="10" fillId="5" borderId="39" xfId="13" applyFont="1" applyFill="1" applyBorder="1" applyAlignment="1" applyProtection="1">
      <alignment horizontal="left" vertical="center"/>
    </xf>
    <xf numFmtId="0" fontId="10" fillId="5" borderId="4" xfId="13" applyFont="1" applyFill="1" applyBorder="1" applyAlignment="1" applyProtection="1">
      <alignment horizontal="left" vertical="center"/>
    </xf>
    <xf numFmtId="0" fontId="10" fillId="5" borderId="35" xfId="13" applyFont="1" applyFill="1" applyBorder="1" applyAlignment="1" applyProtection="1">
      <alignment horizontal="left" vertical="center"/>
    </xf>
    <xf numFmtId="166" fontId="11" fillId="7" borderId="22" xfId="9" applyNumberFormat="1" applyFont="1" applyFill="1" applyBorder="1" applyAlignment="1" applyProtection="1">
      <alignment horizontal="center" vertical="center" wrapText="1"/>
    </xf>
    <xf numFmtId="166" fontId="3" fillId="7" borderId="34" xfId="1" applyNumberFormat="1" applyFont="1" applyFill="1" applyBorder="1" applyAlignment="1" applyProtection="1">
      <alignment horizontal="center" vertical="center"/>
    </xf>
    <xf numFmtId="166" fontId="3" fillId="7" borderId="28" xfId="1" applyNumberFormat="1" applyFont="1" applyFill="1" applyBorder="1" applyAlignment="1" applyProtection="1">
      <alignment horizontal="center" vertical="center"/>
    </xf>
    <xf numFmtId="1" fontId="5" fillId="7" borderId="21" xfId="1" applyNumberFormat="1" applyFill="1" applyBorder="1" applyAlignment="1" applyProtection="1">
      <alignment horizontal="center" vertical="center"/>
    </xf>
    <xf numFmtId="1" fontId="5" fillId="7" borderId="46" xfId="1" applyNumberFormat="1" applyFill="1" applyBorder="1" applyAlignment="1" applyProtection="1">
      <alignment horizontal="center" vertical="center"/>
    </xf>
    <xf numFmtId="1" fontId="5" fillId="7" borderId="43" xfId="1" applyNumberFormat="1" applyFill="1" applyBorder="1" applyAlignment="1" applyProtection="1">
      <alignment horizontal="center" vertical="center"/>
    </xf>
    <xf numFmtId="0" fontId="10" fillId="5" borderId="20" xfId="1" applyFont="1" applyFill="1" applyBorder="1" applyAlignment="1" applyProtection="1">
      <alignment horizontal="left" vertical="center"/>
    </xf>
    <xf numFmtId="0" fontId="10" fillId="5" borderId="39" xfId="1" applyFont="1" applyFill="1" applyBorder="1" applyAlignment="1" applyProtection="1">
      <alignment horizontal="left" vertical="center"/>
    </xf>
    <xf numFmtId="0" fontId="10" fillId="5" borderId="36" xfId="13" applyFont="1" applyFill="1" applyBorder="1" applyAlignment="1" applyProtection="1">
      <alignment horizontal="left" vertical="center"/>
    </xf>
    <xf numFmtId="166" fontId="11" fillId="7" borderId="22" xfId="7" applyNumberFormat="1" applyFont="1" applyFill="1" applyBorder="1" applyAlignment="1" applyProtection="1">
      <alignment horizontal="center" vertical="center"/>
    </xf>
    <xf numFmtId="166" fontId="11" fillId="7" borderId="34" xfId="7" applyNumberFormat="1" applyFont="1" applyFill="1" applyBorder="1" applyAlignment="1" applyProtection="1">
      <alignment horizontal="center" vertical="center"/>
    </xf>
    <xf numFmtId="166" fontId="11" fillId="7" borderId="28" xfId="7" applyNumberFormat="1" applyFont="1" applyFill="1" applyBorder="1" applyAlignment="1" applyProtection="1">
      <alignment horizontal="center" vertical="center"/>
    </xf>
    <xf numFmtId="0" fontId="10" fillId="0" borderId="20" xfId="9" applyFont="1" applyFill="1" applyBorder="1" applyAlignment="1" applyProtection="1">
      <alignment horizontal="left" vertical="center"/>
    </xf>
    <xf numFmtId="0" fontId="10" fillId="0" borderId="36" xfId="9" applyFont="1" applyFill="1" applyBorder="1" applyAlignment="1" applyProtection="1">
      <alignment horizontal="left" vertical="center"/>
    </xf>
    <xf numFmtId="0" fontId="10" fillId="0" borderId="39" xfId="9" applyFont="1" applyFill="1" applyBorder="1" applyAlignment="1" applyProtection="1">
      <alignment horizontal="left" vertical="center"/>
    </xf>
    <xf numFmtId="4" fontId="10" fillId="3" borderId="12" xfId="3" applyNumberFormat="1" applyFont="1" applyFill="1" applyBorder="1" applyAlignment="1" applyProtection="1">
      <alignment horizontal="center" vertical="center"/>
    </xf>
    <xf numFmtId="4" fontId="10" fillId="3" borderId="14" xfId="3" applyNumberFormat="1" applyFont="1" applyFill="1" applyBorder="1" applyAlignment="1" applyProtection="1">
      <alignment horizontal="center" vertical="center"/>
    </xf>
    <xf numFmtId="0" fontId="34" fillId="9" borderId="23" xfId="0" applyFont="1" applyFill="1" applyBorder="1" applyAlignment="1">
      <alignment horizontal="center" vertical="center" wrapText="1"/>
    </xf>
    <xf numFmtId="0" fontId="34" fillId="0" borderId="45" xfId="0" applyFont="1" applyBorder="1" applyAlignment="1">
      <alignment horizontal="center" vertical="center" wrapText="1"/>
    </xf>
    <xf numFmtId="0" fontId="34" fillId="0" borderId="10" xfId="0" applyFont="1" applyBorder="1" applyAlignment="1">
      <alignment horizontal="center" vertical="center" wrapText="1"/>
    </xf>
    <xf numFmtId="0" fontId="5" fillId="9" borderId="23" xfId="0" applyFont="1" applyFill="1" applyBorder="1" applyAlignment="1">
      <alignment horizontal="center" vertical="center" wrapText="1"/>
    </xf>
    <xf numFmtId="0" fontId="5" fillId="0" borderId="0" xfId="0" applyFont="1" applyAlignment="1">
      <alignment horizontal="center" wrapText="1"/>
    </xf>
    <xf numFmtId="0" fontId="34" fillId="0" borderId="0" xfId="0" applyFont="1" applyAlignment="1">
      <alignment horizontal="center" wrapText="1"/>
    </xf>
    <xf numFmtId="2" fontId="5" fillId="9" borderId="23" xfId="0" applyNumberFormat="1" applyFont="1" applyFill="1" applyBorder="1" applyAlignment="1">
      <alignment horizontal="center" vertical="center" wrapText="1"/>
    </xf>
    <xf numFmtId="2" fontId="34" fillId="9" borderId="45" xfId="0" applyNumberFormat="1" applyFont="1" applyFill="1" applyBorder="1" applyAlignment="1">
      <alignment horizontal="center" vertical="center" wrapText="1"/>
    </xf>
    <xf numFmtId="2" fontId="34" fillId="9" borderId="10" xfId="0" applyNumberFormat="1" applyFont="1" applyFill="1" applyBorder="1" applyAlignment="1">
      <alignment horizontal="center" vertical="center" wrapText="1"/>
    </xf>
    <xf numFmtId="0" fontId="5" fillId="0" borderId="0" xfId="0" applyFont="1" applyAlignment="1">
      <alignment horizontal="left" vertical="top" wrapText="1"/>
    </xf>
    <xf numFmtId="0" fontId="5" fillId="9" borderId="17" xfId="0" applyFont="1" applyFill="1" applyBorder="1" applyAlignment="1">
      <alignment horizontal="center" wrapText="1"/>
    </xf>
    <xf numFmtId="0" fontId="34" fillId="9" borderId="19" xfId="0" applyFont="1" applyFill="1" applyBorder="1" applyAlignment="1">
      <alignment horizontal="center" wrapText="1"/>
    </xf>
    <xf numFmtId="0" fontId="34" fillId="9" borderId="16" xfId="0" applyFont="1" applyFill="1" applyBorder="1" applyAlignment="1">
      <alignment horizontal="center" wrapText="1"/>
    </xf>
    <xf numFmtId="0" fontId="34" fillId="9" borderId="17" xfId="0" applyFont="1" applyFill="1" applyBorder="1" applyAlignment="1">
      <alignment horizontal="center" wrapText="1"/>
    </xf>
    <xf numFmtId="0" fontId="34" fillId="0" borderId="19" xfId="0" applyFont="1" applyBorder="1"/>
    <xf numFmtId="0" fontId="34" fillId="0" borderId="16" xfId="0" applyFont="1" applyBorder="1"/>
    <xf numFmtId="0" fontId="17" fillId="9" borderId="23" xfId="0" applyFont="1" applyFill="1" applyBorder="1" applyAlignment="1">
      <alignment horizontal="center" vertical="center" wrapText="1"/>
    </xf>
    <xf numFmtId="0" fontId="36" fillId="0" borderId="57" xfId="0" applyFont="1" applyBorder="1" applyAlignment="1">
      <alignment horizontal="center"/>
    </xf>
    <xf numFmtId="0" fontId="36" fillId="0" borderId="58" xfId="0" applyFont="1" applyBorder="1" applyAlignment="1">
      <alignment horizontal="center"/>
    </xf>
    <xf numFmtId="0" fontId="36" fillId="0" borderId="59" xfId="0" applyFont="1" applyBorder="1" applyAlignment="1">
      <alignment horizontal="center"/>
    </xf>
    <xf numFmtId="0" fontId="36" fillId="0" borderId="17" xfId="0" applyFont="1" applyBorder="1" applyAlignment="1">
      <alignment horizontal="center" wrapText="1"/>
    </xf>
    <xf numFmtId="0" fontId="36" fillId="0" borderId="63" xfId="0" applyFont="1" applyBorder="1" applyAlignment="1">
      <alignment horizontal="center" wrapText="1"/>
    </xf>
    <xf numFmtId="0" fontId="36" fillId="0" borderId="64" xfId="0" applyFont="1" applyBorder="1" applyAlignment="1">
      <alignment horizontal="center" wrapText="1"/>
    </xf>
    <xf numFmtId="0" fontId="36" fillId="0" borderId="0" xfId="0" applyFont="1" applyAlignment="1">
      <alignment horizontal="center"/>
    </xf>
    <xf numFmtId="1" fontId="11" fillId="8" borderId="19" xfId="20" applyNumberFormat="1" applyFont="1" applyFill="1" applyBorder="1" applyAlignment="1" applyProtection="1">
      <alignment horizontal="left" vertical="center" wrapText="1"/>
    </xf>
    <xf numFmtId="4" fontId="48" fillId="0" borderId="0" xfId="0" applyNumberFormat="1" applyFont="1" applyAlignment="1">
      <alignment horizontal="center"/>
    </xf>
    <xf numFmtId="0" fontId="3" fillId="0" borderId="0" xfId="0" applyFont="1" applyAlignment="1">
      <alignment horizontal="center"/>
    </xf>
    <xf numFmtId="169" fontId="3" fillId="0" borderId="0" xfId="0" applyNumberFormat="1" applyFont="1" applyAlignment="1">
      <alignment horizontal="center"/>
    </xf>
  </cellXfs>
  <cellStyles count="34">
    <cellStyle name="%" xfId="2" xr:uid="{5F668378-DCD0-4762-92DE-4C9C1E7FE1AD}"/>
    <cellStyle name="% 2" xfId="21" xr:uid="{2389CC11-56CD-49D7-9B9F-9DFBEACCAFA9}"/>
    <cellStyle name="]_x000d__x000a_Zoomed=1_x000d__x000a_Row=0_x000d__x000a_Column=0_x000d__x000a_Height=0_x000d__x000a_Width=0_x000d__x000a_FontName=FoxFont_x000d__x000a_FontStyle=0_x000d__x000a_FontSize=9_x000d__x000a_PrtFontName=FoxPrin" xfId="19" xr:uid="{908D2C27-575B-4536-8D4F-E41E1B0D7DA3}"/>
    <cellStyle name="Comma" xfId="33" builtinId="3"/>
    <cellStyle name="Comma 2" xfId="4" xr:uid="{53D32C31-1020-4C2F-86DA-67252AD717AC}"/>
    <cellStyle name="Comma 2 2" xfId="23" xr:uid="{D4EADA7F-6D2A-4043-B8D7-670A8780C8DC}"/>
    <cellStyle name="Comma 3" xfId="5" xr:uid="{585A2ED2-8EC6-41D2-A0D0-FFF12381305C}"/>
    <cellStyle name="Comma 3 2" xfId="24" xr:uid="{4CE7ACB3-4CED-497C-8D6C-A50C5B0B5E2F}"/>
    <cellStyle name="Comma 4" xfId="3" xr:uid="{A2A0866D-0318-44A2-9937-61D25B9E8F08}"/>
    <cellStyle name="Comma 5" xfId="22" xr:uid="{22258BB6-916A-4AA5-9A92-C262926073F6}"/>
    <cellStyle name="Currency 2" xfId="7" xr:uid="{B76F5980-83D0-417B-9F58-36B9C370CA66}"/>
    <cellStyle name="Currency 2 2" xfId="26" xr:uid="{23D1549D-9B32-4ABB-8B22-9C025AB92C67}"/>
    <cellStyle name="Currency 3" xfId="8" xr:uid="{02624BE5-A76F-401E-9EA3-BCDE6DDFF7CE}"/>
    <cellStyle name="Currency 3 2" xfId="27" xr:uid="{5475F299-8A21-4BBE-82B6-2681BCBE10B7}"/>
    <cellStyle name="Currency 4" xfId="6" xr:uid="{E50F376C-E3F1-4C3C-87DE-9F468E63425C}"/>
    <cellStyle name="Currency 5" xfId="25" xr:uid="{362FA7E2-9EFE-47A7-A4DB-7DCF47999CFA}"/>
    <cellStyle name="Normal" xfId="0" builtinId="0"/>
    <cellStyle name="Normal 2" xfId="9" xr:uid="{8840BD60-5E8B-4115-A0E9-21F2BE2836D4}"/>
    <cellStyle name="Normal 2 2" xfId="10" xr:uid="{D84340BA-E4B8-4035-9F29-4F498CF6A590}"/>
    <cellStyle name="Normal 2 3" xfId="28" xr:uid="{8015F8F2-1F58-42BA-ADC3-9E97B3AAC3AA}"/>
    <cellStyle name="Normal 3" xfId="11" xr:uid="{ABA39AB4-9B9F-4C64-BE1E-4514CA270531}"/>
    <cellStyle name="Normal 3 2" xfId="29" xr:uid="{ACBFED15-F271-4E1A-8F66-5784B7B5840E}"/>
    <cellStyle name="Normal 4" xfId="12" xr:uid="{01FC9ED9-441A-4FDD-88AD-DC7EA24F228D}"/>
    <cellStyle name="Normal 5" xfId="17" xr:uid="{CEF12520-08A8-4708-B1F2-D175229ACEC0}"/>
    <cellStyle name="Normal 6" xfId="1" xr:uid="{1BBBAAA1-9B56-44CA-B0DA-2A838D313E69}"/>
    <cellStyle name="Normal 7" xfId="20" xr:uid="{58DDEF3D-7D49-4A8D-A9B6-34169EACF164}"/>
    <cellStyle name="Normal_Sheet1" xfId="13" xr:uid="{28DEA8FA-6EF2-497A-97BC-89DE4F17CEDD}"/>
    <cellStyle name="Percent 2" xfId="15" xr:uid="{6C6E3B56-CC3C-4339-BA6F-3D5E939E7385}"/>
    <cellStyle name="Percent 2 2" xfId="16" xr:uid="{B885B351-A682-495F-B56B-55051A0E17D2}"/>
    <cellStyle name="Percent 2 2 2" xfId="32" xr:uid="{53E78689-8341-4B50-929F-5EBFF1C250AB}"/>
    <cellStyle name="Percent 2 3" xfId="31" xr:uid="{E676BBC0-54D3-4E0E-94D4-E871D49A99CF}"/>
    <cellStyle name="Percent 3" xfId="18" xr:uid="{B8E103A5-F908-44C3-8820-AD995BE296FE}"/>
    <cellStyle name="Percent 4" xfId="14" xr:uid="{8ACD3ECA-D50B-459F-ACA1-3E9097C0EAD8}"/>
    <cellStyle name="Percent 5" xfId="30" xr:uid="{124A6EB9-B859-4EF9-BB72-6CAC8B220AB6}"/>
  </cellStyles>
  <dxfs count="6">
    <dxf>
      <fill>
        <patternFill>
          <bgColor rgb="FFFFC000"/>
        </patternFill>
      </fill>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26670</xdr:colOff>
      <xdr:row>2</xdr:row>
      <xdr:rowOff>114300</xdr:rowOff>
    </xdr:from>
    <xdr:to>
      <xdr:col>1</xdr:col>
      <xdr:colOff>1984374</xdr:colOff>
      <xdr:row>6</xdr:row>
      <xdr:rowOff>57150</xdr:rowOff>
    </xdr:to>
    <xdr:pic>
      <xdr:nvPicPr>
        <xdr:cNvPr id="2" name="test image">
          <a:extLst>
            <a:ext uri="{FF2B5EF4-FFF2-40B4-BE49-F238E27FC236}">
              <a16:creationId xmlns:a16="http://schemas.microsoft.com/office/drawing/2014/main" id="{32859203-B19F-40D5-912F-48E41BCD98CF}"/>
            </a:ext>
          </a:extLst>
        </xdr:cNvPr>
        <xdr:cNvPicPr/>
      </xdr:nvPicPr>
      <xdr:blipFill rotWithShape="1">
        <a:blip xmlns:r="http://schemas.openxmlformats.org/officeDocument/2006/relationships" r:embed="rId1"/>
        <a:srcRect t="10227" b="9091"/>
        <a:stretch/>
      </xdr:blipFill>
      <xdr:spPr>
        <a:xfrm>
          <a:off x="426720" y="495300"/>
          <a:ext cx="1897379" cy="704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Formula%20Budget%20(MB)\FORMULA\Yr%202020\APT%202020-21%20August%202019\Base%20APT%20and%20Formula%20Model%202019-20\201920_P3_APT_341_Liverpool%202%20V5%20-%20Unencryp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T%20calculations%20Jan%2022/APT%2022-23%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T%20calculations%20Jan%2022/APT%2022-23%20V2%20amended%20no%20link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ducation%20and%20Support%20for%20Schools\_2022.23\APT\2022-23\APT%20calculations%20Jan%2022\APT%20calculations%20Jan%2022\APT%2022-23%20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tco\Users\mccallj\AppData\Local\Microsoft\Windows\Temporary%20Internet%20Files\Content.Outlook\4JUTBKG7\201617_P2_APT_341_Liverpool%202%202%20submis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7-18 funding floor baselines"/>
      <sheetName val="18-19 submitted baselines"/>
      <sheetName val="18-19 HN places"/>
      <sheetName val="Proposed Free Schools"/>
      <sheetName val="Inputs &amp; Adjustments"/>
      <sheetName val="Local Factors"/>
      <sheetName val="Adjusted Factors"/>
      <sheetName val="17-18 FF final baselines"/>
      <sheetName val="18-19 final baselines"/>
      <sheetName val="Commentary"/>
      <sheetName val="Proforma"/>
      <sheetName val="ProformaAggregation"/>
      <sheetName val="De Delegation"/>
      <sheetName val="Education Functions"/>
      <sheetName val="New ISB"/>
      <sheetName val="School level SB"/>
      <sheetName val="Recoupment"/>
      <sheetName val="Validation sheet"/>
    </sheetNames>
    <sheetDataSet>
      <sheetData sheetId="0"/>
      <sheetData sheetId="1"/>
      <sheetData sheetId="2"/>
      <sheetData sheetId="3"/>
      <sheetData sheetId="4"/>
      <sheetData sheetId="5"/>
      <sheetData sheetId="6"/>
      <sheetData sheetId="7">
        <row r="6">
          <cell r="CY6" t="str">
            <v>School closed prior to 1 April 2019</v>
          </cell>
        </row>
        <row r="7">
          <cell r="CY7" t="str">
            <v>New School opening prior to 1 April 2019</v>
          </cell>
        </row>
        <row r="8">
          <cell r="CY8" t="str">
            <v>New School opening after 1 April 2019</v>
          </cell>
        </row>
        <row r="9">
          <cell r="CY9" t="str">
            <v>Amalgamation of schools by 1 April 2019</v>
          </cell>
        </row>
        <row r="10">
          <cell r="CY10" t="str">
            <v>Change in pupil numbers/factors</v>
          </cell>
        </row>
        <row r="11">
          <cell r="CY11" t="str">
            <v>Conversion to academy status prior to 7 January 2019</v>
          </cell>
        </row>
        <row r="12">
          <cell r="CY12" t="str">
            <v>New Academy/Free School</v>
          </cell>
        </row>
        <row r="13">
          <cell r="CY13" t="str">
            <v>Other</v>
          </cell>
        </row>
      </sheetData>
      <sheetData sheetId="8">
        <row r="5">
          <cell r="AA5">
            <v>0</v>
          </cell>
        </row>
      </sheetData>
      <sheetData sheetId="9"/>
      <sheetData sheetId="10"/>
      <sheetData sheetId="11"/>
      <sheetData sheetId="12"/>
      <sheetData sheetId="13">
        <row r="13">
          <cell r="D13">
            <v>0</v>
          </cell>
          <cell r="E13">
            <v>0</v>
          </cell>
          <cell r="G13">
            <v>0</v>
          </cell>
          <cell r="I13">
            <v>0</v>
          </cell>
        </row>
        <row r="16">
          <cell r="E16" t="str">
            <v>No</v>
          </cell>
        </row>
        <row r="18">
          <cell r="E18">
            <v>2595.8157431848704</v>
          </cell>
          <cell r="L18">
            <v>0.1</v>
          </cell>
        </row>
        <row r="19">
          <cell r="E19">
            <v>3650.0779691273151</v>
          </cell>
          <cell r="L19">
            <v>0.1</v>
          </cell>
        </row>
        <row r="20">
          <cell r="E20">
            <v>4144.4470655581799</v>
          </cell>
          <cell r="L20">
            <v>0.1</v>
          </cell>
        </row>
        <row r="22">
          <cell r="E22">
            <v>440</v>
          </cell>
          <cell r="F22">
            <v>440</v>
          </cell>
          <cell r="L22">
            <v>0</v>
          </cell>
          <cell r="M22">
            <v>0</v>
          </cell>
        </row>
        <row r="23">
          <cell r="E23">
            <v>540</v>
          </cell>
          <cell r="F23">
            <v>785</v>
          </cell>
          <cell r="L23">
            <v>0</v>
          </cell>
          <cell r="M23">
            <v>0</v>
          </cell>
        </row>
        <row r="24">
          <cell r="E24">
            <v>200</v>
          </cell>
          <cell r="F24">
            <v>290</v>
          </cell>
          <cell r="L24">
            <v>0</v>
          </cell>
          <cell r="M24">
            <v>0</v>
          </cell>
        </row>
        <row r="25">
          <cell r="E25">
            <v>240</v>
          </cell>
          <cell r="F25">
            <v>390</v>
          </cell>
          <cell r="L25">
            <v>0</v>
          </cell>
          <cell r="M25">
            <v>0</v>
          </cell>
        </row>
        <row r="26">
          <cell r="E26">
            <v>360</v>
          </cell>
          <cell r="F26">
            <v>515</v>
          </cell>
          <cell r="L26">
            <v>0</v>
          </cell>
          <cell r="M26">
            <v>0</v>
          </cell>
        </row>
        <row r="27">
          <cell r="E27">
            <v>390</v>
          </cell>
          <cell r="F27">
            <v>560</v>
          </cell>
          <cell r="L27">
            <v>0</v>
          </cell>
          <cell r="M27">
            <v>0</v>
          </cell>
        </row>
        <row r="28">
          <cell r="E28">
            <v>420</v>
          </cell>
          <cell r="F28">
            <v>600</v>
          </cell>
          <cell r="L28">
            <v>0</v>
          </cell>
          <cell r="M28">
            <v>0</v>
          </cell>
        </row>
        <row r="29">
          <cell r="E29">
            <v>575</v>
          </cell>
          <cell r="F29">
            <v>810</v>
          </cell>
          <cell r="L29">
            <v>0</v>
          </cell>
          <cell r="M29">
            <v>0</v>
          </cell>
        </row>
        <row r="31">
          <cell r="E31">
            <v>0</v>
          </cell>
          <cell r="L31">
            <v>0</v>
          </cell>
        </row>
        <row r="32">
          <cell r="D32" t="str">
            <v>EAL 3 Primary</v>
          </cell>
          <cell r="E32">
            <v>515</v>
          </cell>
          <cell r="L32">
            <v>0</v>
          </cell>
        </row>
        <row r="33">
          <cell r="D33" t="str">
            <v>EAL 3 Secondary</v>
          </cell>
          <cell r="F33">
            <v>1385</v>
          </cell>
          <cell r="M33">
            <v>0</v>
          </cell>
        </row>
        <row r="34">
          <cell r="E34">
            <v>0</v>
          </cell>
          <cell r="F34">
            <v>0</v>
          </cell>
          <cell r="L34">
            <v>0</v>
          </cell>
          <cell r="M34">
            <v>0</v>
          </cell>
        </row>
        <row r="36">
          <cell r="F36">
            <v>1022</v>
          </cell>
          <cell r="L36">
            <v>1</v>
          </cell>
        </row>
        <row r="37">
          <cell r="F37">
            <v>1550</v>
          </cell>
          <cell r="M37">
            <v>1</v>
          </cell>
        </row>
        <row r="46">
          <cell r="F46">
            <v>110000</v>
          </cell>
          <cell r="G46">
            <v>110000</v>
          </cell>
          <cell r="L46">
            <v>0</v>
          </cell>
          <cell r="M46">
            <v>0</v>
          </cell>
        </row>
        <row r="47">
          <cell r="F47">
            <v>0</v>
          </cell>
          <cell r="G47">
            <v>0</v>
          </cell>
          <cell r="H47">
            <v>0</v>
          </cell>
          <cell r="I47">
            <v>0</v>
          </cell>
          <cell r="L47">
            <v>0</v>
          </cell>
          <cell r="M47">
            <v>0</v>
          </cell>
        </row>
        <row r="49">
          <cell r="D49">
            <v>0</v>
          </cell>
          <cell r="G49">
            <v>0</v>
          </cell>
          <cell r="K49" t="str">
            <v>Fixed</v>
          </cell>
        </row>
        <row r="50">
          <cell r="D50">
            <v>0</v>
          </cell>
          <cell r="G50">
            <v>0</v>
          </cell>
          <cell r="K50" t="str">
            <v>Fixed</v>
          </cell>
        </row>
        <row r="51">
          <cell r="D51">
            <v>0</v>
          </cell>
          <cell r="G51">
            <v>0</v>
          </cell>
          <cell r="K51" t="str">
            <v>Fixed</v>
          </cell>
        </row>
        <row r="52">
          <cell r="D52">
            <v>0</v>
          </cell>
          <cell r="G52">
            <v>0</v>
          </cell>
          <cell r="K52" t="str">
            <v>Fixed</v>
          </cell>
        </row>
        <row r="54">
          <cell r="L54">
            <v>0</v>
          </cell>
        </row>
        <row r="55">
          <cell r="L55">
            <v>0</v>
          </cell>
        </row>
        <row r="56">
          <cell r="L56">
            <v>0</v>
          </cell>
        </row>
        <row r="60">
          <cell r="L60">
            <v>0</v>
          </cell>
        </row>
        <row r="61">
          <cell r="L61">
            <v>0</v>
          </cell>
        </row>
        <row r="62">
          <cell r="L62">
            <v>0</v>
          </cell>
        </row>
        <row r="63">
          <cell r="L63">
            <v>0</v>
          </cell>
        </row>
        <row r="64">
          <cell r="L64">
            <v>0</v>
          </cell>
        </row>
        <row r="65">
          <cell r="L65">
            <v>0</v>
          </cell>
        </row>
        <row r="69">
          <cell r="L69">
            <v>0</v>
          </cell>
        </row>
        <row r="72">
          <cell r="H72" t="str">
            <v>No</v>
          </cell>
          <cell r="L72">
            <v>0</v>
          </cell>
        </row>
        <row r="75">
          <cell r="H75">
            <v>3.5000000000000001E-3</v>
          </cell>
        </row>
        <row r="76">
          <cell r="J76" t="str">
            <v>Yes</v>
          </cell>
        </row>
        <row r="77">
          <cell r="J77" t="str">
            <v>No</v>
          </cell>
        </row>
        <row r="78">
          <cell r="D78">
            <v>2.6499999999999999E-2</v>
          </cell>
          <cell r="G78">
            <v>1</v>
          </cell>
        </row>
        <row r="82">
          <cell r="L82">
            <v>0</v>
          </cell>
        </row>
      </sheetData>
      <sheetData sheetId="14"/>
      <sheetData sheetId="15">
        <row r="8">
          <cell r="X8">
            <v>44.11</v>
          </cell>
        </row>
        <row r="9">
          <cell r="Y9">
            <v>18.43</v>
          </cell>
        </row>
        <row r="10">
          <cell r="X10">
            <v>5.75</v>
          </cell>
          <cell r="Y10">
            <v>5.75</v>
          </cell>
        </row>
        <row r="11">
          <cell r="X11">
            <v>0</v>
          </cell>
          <cell r="Y11">
            <v>0</v>
          </cell>
        </row>
        <row r="12">
          <cell r="X12">
            <v>0</v>
          </cell>
          <cell r="Y12">
            <v>0</v>
          </cell>
        </row>
        <row r="13">
          <cell r="X13">
            <v>0</v>
          </cell>
          <cell r="Y13">
            <v>0</v>
          </cell>
        </row>
        <row r="14">
          <cell r="X14">
            <v>0</v>
          </cell>
          <cell r="Y14">
            <v>0</v>
          </cell>
        </row>
        <row r="15">
          <cell r="X15">
            <v>0</v>
          </cell>
          <cell r="Y15">
            <v>0</v>
          </cell>
        </row>
        <row r="16">
          <cell r="X16">
            <v>0</v>
          </cell>
          <cell r="Y16">
            <v>0</v>
          </cell>
        </row>
        <row r="17">
          <cell r="X17">
            <v>0</v>
          </cell>
          <cell r="Y17">
            <v>0</v>
          </cell>
        </row>
        <row r="18">
          <cell r="X18">
            <v>0</v>
          </cell>
          <cell r="Y18">
            <v>0</v>
          </cell>
        </row>
        <row r="19">
          <cell r="X19">
            <v>0</v>
          </cell>
        </row>
        <row r="20">
          <cell r="Y20">
            <v>0</v>
          </cell>
        </row>
        <row r="21">
          <cell r="X21">
            <v>0</v>
          </cell>
        </row>
        <row r="22">
          <cell r="Y22">
            <v>0</v>
          </cell>
        </row>
        <row r="23">
          <cell r="X23">
            <v>0</v>
          </cell>
          <cell r="Y23">
            <v>0</v>
          </cell>
        </row>
        <row r="24">
          <cell r="X24">
            <v>0</v>
          </cell>
          <cell r="Y24">
            <v>0</v>
          </cell>
        </row>
        <row r="26">
          <cell r="X26">
            <v>0</v>
          </cell>
          <cell r="Y26">
            <v>0</v>
          </cell>
        </row>
      </sheetData>
      <sheetData sheetId="16"/>
      <sheetData sheetId="17">
        <row r="5">
          <cell r="AH5">
            <v>16500000</v>
          </cell>
          <cell r="AI5">
            <v>0</v>
          </cell>
          <cell r="AJ5">
            <v>0</v>
          </cell>
          <cell r="AK5">
            <v>0</v>
          </cell>
          <cell r="AL5">
            <v>3455976.2465008292</v>
          </cell>
          <cell r="AM5">
            <v>1641215.0000000002</v>
          </cell>
          <cell r="AN5">
            <v>0</v>
          </cell>
          <cell r="AO5">
            <v>0</v>
          </cell>
          <cell r="AP5">
            <v>1111484.298314186</v>
          </cell>
          <cell r="AQ5">
            <v>277468.25416725961</v>
          </cell>
          <cell r="AR5">
            <v>0</v>
          </cell>
          <cell r="AS5">
            <v>0</v>
          </cell>
          <cell r="AT5">
            <v>0</v>
          </cell>
          <cell r="AX5">
            <v>42930597.699299492</v>
          </cell>
          <cell r="BC5">
            <v>0</v>
          </cell>
          <cell r="BD5">
            <v>0</v>
          </cell>
          <cell r="BJ5">
            <v>0</v>
          </cell>
          <cell r="BL5">
            <v>153865621.13353887</v>
          </cell>
          <cell r="BM5">
            <v>131886001.24254219</v>
          </cell>
          <cell r="BV5">
            <v>23657458.278884411</v>
          </cell>
        </row>
        <row r="6">
          <cell r="C6">
            <v>3412001</v>
          </cell>
        </row>
        <row r="7">
          <cell r="C7">
            <v>3412004</v>
          </cell>
        </row>
        <row r="8">
          <cell r="C8">
            <v>3412006</v>
          </cell>
        </row>
        <row r="9">
          <cell r="C9">
            <v>3412007</v>
          </cell>
        </row>
        <row r="10">
          <cell r="C10">
            <v>3412008</v>
          </cell>
        </row>
        <row r="11">
          <cell r="C11">
            <v>3412009</v>
          </cell>
        </row>
        <row r="12">
          <cell r="C12">
            <v>3412010</v>
          </cell>
        </row>
        <row r="13">
          <cell r="C13">
            <v>3412011</v>
          </cell>
        </row>
        <row r="14">
          <cell r="C14">
            <v>3412014</v>
          </cell>
        </row>
        <row r="15">
          <cell r="C15">
            <v>3412017</v>
          </cell>
        </row>
        <row r="16">
          <cell r="C16">
            <v>3412018</v>
          </cell>
        </row>
        <row r="17">
          <cell r="C17">
            <v>3412019</v>
          </cell>
        </row>
        <row r="18">
          <cell r="C18">
            <v>3412025</v>
          </cell>
        </row>
        <row r="19">
          <cell r="C19">
            <v>3412034</v>
          </cell>
        </row>
        <row r="20">
          <cell r="C20">
            <v>3412036</v>
          </cell>
        </row>
        <row r="21">
          <cell r="C21">
            <v>3412037</v>
          </cell>
        </row>
        <row r="22">
          <cell r="C22">
            <v>3412039</v>
          </cell>
        </row>
        <row r="23">
          <cell r="C23">
            <v>3412063</v>
          </cell>
        </row>
        <row r="24">
          <cell r="C24">
            <v>3412064</v>
          </cell>
        </row>
        <row r="25">
          <cell r="C25">
            <v>3412065</v>
          </cell>
        </row>
        <row r="26">
          <cell r="C26">
            <v>3412084</v>
          </cell>
        </row>
        <row r="27">
          <cell r="C27">
            <v>3412086</v>
          </cell>
        </row>
        <row r="28">
          <cell r="C28">
            <v>3412092</v>
          </cell>
        </row>
        <row r="29">
          <cell r="C29">
            <v>3412093</v>
          </cell>
        </row>
        <row r="30">
          <cell r="C30">
            <v>3412098</v>
          </cell>
        </row>
        <row r="31">
          <cell r="C31">
            <v>3412110</v>
          </cell>
        </row>
        <row r="32">
          <cell r="C32">
            <v>3412113</v>
          </cell>
        </row>
        <row r="33">
          <cell r="C33">
            <v>3412123</v>
          </cell>
        </row>
        <row r="34">
          <cell r="C34">
            <v>3412128</v>
          </cell>
        </row>
        <row r="35">
          <cell r="C35">
            <v>3412130</v>
          </cell>
        </row>
        <row r="36">
          <cell r="C36">
            <v>3412149</v>
          </cell>
        </row>
        <row r="37">
          <cell r="C37">
            <v>3412166</v>
          </cell>
        </row>
        <row r="38">
          <cell r="C38">
            <v>3412170</v>
          </cell>
        </row>
        <row r="39">
          <cell r="C39">
            <v>3412171</v>
          </cell>
        </row>
        <row r="40">
          <cell r="C40">
            <v>3412172</v>
          </cell>
        </row>
        <row r="41">
          <cell r="C41">
            <v>3412176</v>
          </cell>
        </row>
        <row r="42">
          <cell r="C42">
            <v>3412180</v>
          </cell>
        </row>
        <row r="43">
          <cell r="C43">
            <v>3412199</v>
          </cell>
        </row>
        <row r="44">
          <cell r="C44">
            <v>3412214</v>
          </cell>
        </row>
        <row r="45">
          <cell r="C45">
            <v>3412215</v>
          </cell>
        </row>
        <row r="46">
          <cell r="C46">
            <v>3412218</v>
          </cell>
        </row>
        <row r="47">
          <cell r="C47">
            <v>3412221</v>
          </cell>
        </row>
        <row r="48">
          <cell r="C48">
            <v>3412222</v>
          </cell>
        </row>
        <row r="49">
          <cell r="C49">
            <v>3412226</v>
          </cell>
        </row>
        <row r="50">
          <cell r="C50">
            <v>3412227</v>
          </cell>
        </row>
        <row r="51">
          <cell r="C51">
            <v>3412229</v>
          </cell>
        </row>
        <row r="52">
          <cell r="C52">
            <v>3412230</v>
          </cell>
        </row>
        <row r="53">
          <cell r="C53">
            <v>3412232</v>
          </cell>
        </row>
        <row r="54">
          <cell r="C54">
            <v>3412233</v>
          </cell>
        </row>
        <row r="55">
          <cell r="C55">
            <v>3412234</v>
          </cell>
        </row>
        <row r="56">
          <cell r="C56">
            <v>3412235</v>
          </cell>
        </row>
        <row r="57">
          <cell r="C57">
            <v>3412236</v>
          </cell>
        </row>
        <row r="58">
          <cell r="C58">
            <v>3412237</v>
          </cell>
        </row>
        <row r="59">
          <cell r="C59">
            <v>3412238</v>
          </cell>
        </row>
        <row r="60">
          <cell r="C60">
            <v>3412239</v>
          </cell>
        </row>
        <row r="61">
          <cell r="C61">
            <v>3412240</v>
          </cell>
        </row>
        <row r="62">
          <cell r="C62">
            <v>3412241</v>
          </cell>
        </row>
        <row r="63">
          <cell r="C63">
            <v>3412242</v>
          </cell>
        </row>
        <row r="64">
          <cell r="C64">
            <v>3413001</v>
          </cell>
        </row>
        <row r="65">
          <cell r="C65">
            <v>3413015</v>
          </cell>
        </row>
        <row r="66">
          <cell r="C66">
            <v>3413021</v>
          </cell>
        </row>
        <row r="67">
          <cell r="C67">
            <v>3413022</v>
          </cell>
        </row>
        <row r="68">
          <cell r="C68">
            <v>3413023</v>
          </cell>
        </row>
        <row r="69">
          <cell r="C69">
            <v>3413024</v>
          </cell>
        </row>
        <row r="70">
          <cell r="C70">
            <v>3413025</v>
          </cell>
        </row>
        <row r="71">
          <cell r="C71">
            <v>3413026</v>
          </cell>
        </row>
        <row r="72">
          <cell r="C72">
            <v>3413310</v>
          </cell>
        </row>
        <row r="73">
          <cell r="C73">
            <v>3413327</v>
          </cell>
        </row>
        <row r="74">
          <cell r="C74">
            <v>3413329</v>
          </cell>
        </row>
        <row r="75">
          <cell r="C75">
            <v>3413507</v>
          </cell>
        </row>
        <row r="76">
          <cell r="C76">
            <v>3413511</v>
          </cell>
        </row>
        <row r="77">
          <cell r="C77">
            <v>3413512</v>
          </cell>
        </row>
        <row r="78">
          <cell r="C78">
            <v>3413513</v>
          </cell>
        </row>
        <row r="79">
          <cell r="C79">
            <v>3413514</v>
          </cell>
        </row>
        <row r="80">
          <cell r="C80">
            <v>3413516</v>
          </cell>
        </row>
        <row r="81">
          <cell r="C81">
            <v>3413523</v>
          </cell>
        </row>
        <row r="82">
          <cell r="C82">
            <v>3413527</v>
          </cell>
        </row>
        <row r="83">
          <cell r="C83">
            <v>3413528</v>
          </cell>
        </row>
        <row r="84">
          <cell r="C84">
            <v>3413541</v>
          </cell>
        </row>
        <row r="85">
          <cell r="C85">
            <v>3413543</v>
          </cell>
        </row>
        <row r="86">
          <cell r="C86">
            <v>3413547</v>
          </cell>
        </row>
        <row r="87">
          <cell r="C87">
            <v>3413548</v>
          </cell>
        </row>
        <row r="88">
          <cell r="C88">
            <v>3413550</v>
          </cell>
        </row>
        <row r="89">
          <cell r="C89">
            <v>3413551</v>
          </cell>
        </row>
        <row r="90">
          <cell r="C90">
            <v>3413552</v>
          </cell>
        </row>
        <row r="91">
          <cell r="C91">
            <v>3413553</v>
          </cell>
        </row>
        <row r="92">
          <cell r="C92">
            <v>3413558</v>
          </cell>
        </row>
        <row r="93">
          <cell r="C93">
            <v>3413571</v>
          </cell>
        </row>
        <row r="94">
          <cell r="C94">
            <v>3413573</v>
          </cell>
        </row>
        <row r="95">
          <cell r="C95">
            <v>3413582</v>
          </cell>
        </row>
        <row r="96">
          <cell r="C96">
            <v>3413584</v>
          </cell>
        </row>
        <row r="97">
          <cell r="C97">
            <v>3413588</v>
          </cell>
        </row>
        <row r="98">
          <cell r="C98">
            <v>3413594</v>
          </cell>
        </row>
        <row r="99">
          <cell r="C99">
            <v>3413599</v>
          </cell>
        </row>
        <row r="100">
          <cell r="C100">
            <v>3413601</v>
          </cell>
        </row>
        <row r="101">
          <cell r="C101">
            <v>3413606</v>
          </cell>
        </row>
        <row r="102">
          <cell r="C102">
            <v>3413631</v>
          </cell>
        </row>
        <row r="103">
          <cell r="C103">
            <v>3413632</v>
          </cell>
        </row>
        <row r="104">
          <cell r="C104">
            <v>3413633</v>
          </cell>
        </row>
        <row r="105">
          <cell r="C105">
            <v>3413635</v>
          </cell>
        </row>
        <row r="106">
          <cell r="C106">
            <v>3413644</v>
          </cell>
        </row>
        <row r="107">
          <cell r="C107">
            <v>3413956</v>
          </cell>
        </row>
        <row r="108">
          <cell r="C108">
            <v>3413960</v>
          </cell>
        </row>
        <row r="109">
          <cell r="C109">
            <v>3413961</v>
          </cell>
        </row>
        <row r="110">
          <cell r="C110">
            <v>3413963</v>
          </cell>
        </row>
        <row r="111">
          <cell r="C111">
            <v>3413964</v>
          </cell>
        </row>
        <row r="112">
          <cell r="C112">
            <v>3413965</v>
          </cell>
        </row>
        <row r="113">
          <cell r="C113">
            <v>3413967</v>
          </cell>
        </row>
        <row r="114">
          <cell r="C114">
            <v>3415200</v>
          </cell>
        </row>
        <row r="115">
          <cell r="C115">
            <v>3414404</v>
          </cell>
        </row>
        <row r="116">
          <cell r="C116">
            <v>3414420</v>
          </cell>
        </row>
        <row r="117">
          <cell r="C117">
            <v>3414421</v>
          </cell>
        </row>
        <row r="118">
          <cell r="C118">
            <v>3414425</v>
          </cell>
        </row>
        <row r="119">
          <cell r="C119">
            <v>3414427</v>
          </cell>
        </row>
        <row r="120">
          <cell r="C120">
            <v>3414429</v>
          </cell>
        </row>
        <row r="121">
          <cell r="C121">
            <v>3414690</v>
          </cell>
        </row>
        <row r="122">
          <cell r="C122">
            <v>3414781</v>
          </cell>
        </row>
        <row r="123">
          <cell r="C123">
            <v>3414782</v>
          </cell>
        </row>
        <row r="124">
          <cell r="C124">
            <v>3414790</v>
          </cell>
        </row>
        <row r="125">
          <cell r="C125">
            <v>3414792</v>
          </cell>
        </row>
        <row r="126">
          <cell r="C126">
            <v>3414793</v>
          </cell>
        </row>
        <row r="127">
          <cell r="C127">
            <v>3414794</v>
          </cell>
        </row>
        <row r="128">
          <cell r="C128">
            <v>3414796</v>
          </cell>
        </row>
        <row r="129">
          <cell r="C129">
            <v>3415403</v>
          </cell>
        </row>
        <row r="130">
          <cell r="C130">
            <v>3412020</v>
          </cell>
        </row>
        <row r="131">
          <cell r="C131">
            <v>3412030</v>
          </cell>
        </row>
        <row r="132">
          <cell r="C132">
            <v>3412040</v>
          </cell>
        </row>
        <row r="133">
          <cell r="C133">
            <v>3412223</v>
          </cell>
        </row>
        <row r="134">
          <cell r="C134">
            <v>3413011</v>
          </cell>
        </row>
        <row r="135">
          <cell r="C135">
            <v>3413020</v>
          </cell>
        </row>
        <row r="136">
          <cell r="C136">
            <v>3413306</v>
          </cell>
        </row>
        <row r="137">
          <cell r="C137">
            <v>3413966</v>
          </cell>
        </row>
        <row r="138">
          <cell r="C138">
            <v>3414000</v>
          </cell>
        </row>
        <row r="139">
          <cell r="C139">
            <v>3414001</v>
          </cell>
        </row>
        <row r="140">
          <cell r="C140">
            <v>3414002</v>
          </cell>
        </row>
        <row r="141">
          <cell r="C141">
            <v>3414003</v>
          </cell>
        </row>
        <row r="142">
          <cell r="C142">
            <v>3414006</v>
          </cell>
        </row>
        <row r="143">
          <cell r="C143">
            <v>3414009</v>
          </cell>
        </row>
        <row r="144">
          <cell r="C144">
            <v>3414306</v>
          </cell>
        </row>
        <row r="145">
          <cell r="C145">
            <v>3414787</v>
          </cell>
        </row>
        <row r="146">
          <cell r="C146">
            <v>3414797</v>
          </cell>
        </row>
        <row r="147">
          <cell r="C147">
            <v>3415400</v>
          </cell>
        </row>
        <row r="148">
          <cell r="C148">
            <v>3415402</v>
          </cell>
        </row>
        <row r="149">
          <cell r="C149">
            <v>3415404</v>
          </cell>
        </row>
        <row r="150">
          <cell r="C150">
            <v>3415900</v>
          </cell>
        </row>
        <row r="151">
          <cell r="C151">
            <v>3416906</v>
          </cell>
        </row>
        <row r="152">
          <cell r="C152">
            <v>3416907</v>
          </cell>
        </row>
        <row r="153">
          <cell r="C153">
            <v>3416908</v>
          </cell>
        </row>
        <row r="154">
          <cell r="C154">
            <v>3414004</v>
          </cell>
        </row>
        <row r="155">
          <cell r="C155">
            <v>3412216</v>
          </cell>
        </row>
        <row r="156">
          <cell r="C156" t="str">
            <v/>
          </cell>
        </row>
        <row r="157">
          <cell r="C157" t="str">
            <v/>
          </cell>
        </row>
        <row r="158">
          <cell r="C158" t="str">
            <v/>
          </cell>
        </row>
        <row r="159">
          <cell r="C159" t="str">
            <v/>
          </cell>
        </row>
        <row r="160">
          <cell r="C160" t="str">
            <v/>
          </cell>
        </row>
        <row r="161">
          <cell r="C161" t="str">
            <v/>
          </cell>
        </row>
        <row r="162">
          <cell r="C162" t="str">
            <v/>
          </cell>
        </row>
        <row r="163">
          <cell r="C163" t="str">
            <v/>
          </cell>
        </row>
        <row r="164">
          <cell r="C164" t="str">
            <v/>
          </cell>
        </row>
        <row r="165">
          <cell r="C165" t="str">
            <v/>
          </cell>
        </row>
        <row r="166">
          <cell r="C166" t="str">
            <v/>
          </cell>
        </row>
        <row r="167">
          <cell r="C167" t="str">
            <v/>
          </cell>
        </row>
        <row r="168">
          <cell r="C168" t="str">
            <v/>
          </cell>
        </row>
        <row r="169">
          <cell r="C169" t="str">
            <v/>
          </cell>
        </row>
        <row r="170">
          <cell r="C170" t="str">
            <v/>
          </cell>
        </row>
        <row r="171">
          <cell r="C171" t="str">
            <v/>
          </cell>
        </row>
        <row r="172">
          <cell r="C172" t="str">
            <v/>
          </cell>
        </row>
        <row r="173">
          <cell r="C173" t="str">
            <v/>
          </cell>
        </row>
        <row r="174">
          <cell r="C174" t="str">
            <v/>
          </cell>
        </row>
        <row r="175">
          <cell r="C175" t="str">
            <v/>
          </cell>
        </row>
        <row r="176">
          <cell r="C176" t="str">
            <v/>
          </cell>
        </row>
        <row r="177">
          <cell r="C177" t="str">
            <v/>
          </cell>
        </row>
        <row r="178">
          <cell r="C178" t="str">
            <v/>
          </cell>
        </row>
        <row r="179">
          <cell r="C179" t="str">
            <v/>
          </cell>
        </row>
        <row r="180">
          <cell r="C180" t="str">
            <v/>
          </cell>
        </row>
        <row r="181">
          <cell r="C181" t="str">
            <v/>
          </cell>
        </row>
        <row r="182">
          <cell r="C182" t="str">
            <v/>
          </cell>
        </row>
        <row r="183">
          <cell r="C183" t="str">
            <v/>
          </cell>
        </row>
        <row r="184">
          <cell r="C184" t="str">
            <v/>
          </cell>
        </row>
        <row r="185">
          <cell r="C185" t="str">
            <v/>
          </cell>
        </row>
        <row r="186">
          <cell r="C186" t="str">
            <v/>
          </cell>
        </row>
        <row r="187">
          <cell r="C187" t="str">
            <v/>
          </cell>
        </row>
        <row r="188">
          <cell r="C188" t="str">
            <v/>
          </cell>
        </row>
        <row r="189">
          <cell r="C189" t="str">
            <v/>
          </cell>
        </row>
        <row r="190">
          <cell r="C190" t="str">
            <v/>
          </cell>
        </row>
        <row r="191">
          <cell r="C191" t="str">
            <v/>
          </cell>
        </row>
        <row r="192">
          <cell r="C192" t="str">
            <v/>
          </cell>
        </row>
        <row r="193">
          <cell r="C193" t="str">
            <v/>
          </cell>
        </row>
        <row r="194">
          <cell r="C194" t="str">
            <v/>
          </cell>
        </row>
        <row r="195">
          <cell r="C195" t="str">
            <v/>
          </cell>
        </row>
        <row r="196">
          <cell r="C196" t="str">
            <v/>
          </cell>
        </row>
        <row r="197">
          <cell r="C197" t="str">
            <v/>
          </cell>
        </row>
        <row r="198">
          <cell r="C198" t="str">
            <v/>
          </cell>
        </row>
        <row r="199">
          <cell r="C199" t="str">
            <v/>
          </cell>
        </row>
        <row r="200">
          <cell r="C200" t="str">
            <v/>
          </cell>
        </row>
        <row r="201">
          <cell r="C201" t="str">
            <v/>
          </cell>
        </row>
        <row r="202">
          <cell r="C202" t="str">
            <v/>
          </cell>
        </row>
        <row r="203">
          <cell r="C203" t="str">
            <v/>
          </cell>
        </row>
        <row r="204">
          <cell r="C204" t="str">
            <v/>
          </cell>
        </row>
        <row r="205">
          <cell r="C205" t="str">
            <v/>
          </cell>
        </row>
        <row r="206">
          <cell r="C206" t="str">
            <v/>
          </cell>
        </row>
        <row r="207">
          <cell r="C207" t="str">
            <v/>
          </cell>
        </row>
        <row r="208">
          <cell r="C208" t="str">
            <v/>
          </cell>
        </row>
        <row r="209">
          <cell r="C209" t="str">
            <v/>
          </cell>
        </row>
        <row r="210">
          <cell r="C210" t="str">
            <v/>
          </cell>
        </row>
        <row r="211">
          <cell r="C211" t="str">
            <v/>
          </cell>
        </row>
        <row r="212">
          <cell r="C212" t="str">
            <v/>
          </cell>
        </row>
        <row r="213">
          <cell r="C213" t="str">
            <v/>
          </cell>
        </row>
        <row r="214">
          <cell r="C214" t="str">
            <v/>
          </cell>
        </row>
        <row r="215">
          <cell r="C215" t="str">
            <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row r="257">
          <cell r="C257" t="str">
            <v/>
          </cell>
        </row>
        <row r="258">
          <cell r="C258" t="str">
            <v/>
          </cell>
        </row>
        <row r="259">
          <cell r="C259" t="str">
            <v/>
          </cell>
        </row>
        <row r="260">
          <cell r="C260" t="str">
            <v/>
          </cell>
        </row>
        <row r="261">
          <cell r="C261" t="str">
            <v/>
          </cell>
        </row>
        <row r="262">
          <cell r="C262" t="str">
            <v/>
          </cell>
        </row>
        <row r="263">
          <cell r="C263" t="str">
            <v/>
          </cell>
        </row>
        <row r="264">
          <cell r="C264" t="str">
            <v/>
          </cell>
        </row>
        <row r="265">
          <cell r="C265" t="str">
            <v/>
          </cell>
        </row>
        <row r="266">
          <cell r="C266" t="str">
            <v/>
          </cell>
        </row>
        <row r="267">
          <cell r="C267" t="str">
            <v/>
          </cell>
        </row>
        <row r="268">
          <cell r="C268" t="str">
            <v/>
          </cell>
        </row>
        <row r="269">
          <cell r="C269" t="str">
            <v/>
          </cell>
        </row>
        <row r="270">
          <cell r="C270" t="str">
            <v/>
          </cell>
        </row>
        <row r="271">
          <cell r="C271" t="str">
            <v/>
          </cell>
        </row>
        <row r="272">
          <cell r="C272" t="str">
            <v/>
          </cell>
        </row>
        <row r="273">
          <cell r="C273" t="str">
            <v/>
          </cell>
        </row>
        <row r="274">
          <cell r="C274" t="str">
            <v/>
          </cell>
        </row>
        <row r="275">
          <cell r="C275" t="str">
            <v/>
          </cell>
        </row>
        <row r="276">
          <cell r="C276" t="str">
            <v/>
          </cell>
        </row>
        <row r="277">
          <cell r="C277" t="str">
            <v/>
          </cell>
        </row>
        <row r="278">
          <cell r="C278" t="str">
            <v/>
          </cell>
        </row>
        <row r="279">
          <cell r="C279" t="str">
            <v/>
          </cell>
        </row>
        <row r="280">
          <cell r="C280" t="str">
            <v/>
          </cell>
        </row>
        <row r="281">
          <cell r="C281" t="str">
            <v/>
          </cell>
        </row>
        <row r="282">
          <cell r="C282" t="str">
            <v/>
          </cell>
        </row>
        <row r="283">
          <cell r="C283" t="str">
            <v/>
          </cell>
        </row>
        <row r="284">
          <cell r="C284" t="str">
            <v/>
          </cell>
        </row>
        <row r="285">
          <cell r="C285" t="str">
            <v/>
          </cell>
        </row>
        <row r="286">
          <cell r="C286" t="str">
            <v/>
          </cell>
        </row>
        <row r="287">
          <cell r="C287" t="str">
            <v/>
          </cell>
        </row>
        <row r="288">
          <cell r="C288" t="str">
            <v/>
          </cell>
        </row>
        <row r="289">
          <cell r="C289" t="str">
            <v/>
          </cell>
        </row>
        <row r="290">
          <cell r="C290" t="str">
            <v/>
          </cell>
        </row>
        <row r="291">
          <cell r="C291" t="str">
            <v/>
          </cell>
        </row>
        <row r="292">
          <cell r="C292" t="str">
            <v/>
          </cell>
        </row>
        <row r="293">
          <cell r="C293" t="str">
            <v/>
          </cell>
        </row>
        <row r="294">
          <cell r="C294" t="str">
            <v/>
          </cell>
        </row>
        <row r="295">
          <cell r="C295" t="str">
            <v/>
          </cell>
        </row>
        <row r="296">
          <cell r="C296" t="str">
            <v/>
          </cell>
        </row>
        <row r="297">
          <cell r="C297" t="str">
            <v/>
          </cell>
        </row>
        <row r="298">
          <cell r="C298" t="str">
            <v/>
          </cell>
        </row>
        <row r="299">
          <cell r="C299" t="str">
            <v/>
          </cell>
        </row>
        <row r="300">
          <cell r="C300" t="str">
            <v/>
          </cell>
        </row>
        <row r="301">
          <cell r="C301" t="str">
            <v/>
          </cell>
        </row>
        <row r="302">
          <cell r="C302" t="str">
            <v/>
          </cell>
        </row>
        <row r="303">
          <cell r="C303" t="str">
            <v/>
          </cell>
        </row>
        <row r="304">
          <cell r="C304" t="str">
            <v/>
          </cell>
        </row>
        <row r="305">
          <cell r="C305" t="str">
            <v/>
          </cell>
        </row>
        <row r="306">
          <cell r="C306" t="str">
            <v/>
          </cell>
        </row>
        <row r="307">
          <cell r="C307" t="str">
            <v/>
          </cell>
        </row>
        <row r="308">
          <cell r="C308" t="str">
            <v/>
          </cell>
        </row>
        <row r="309">
          <cell r="C309" t="str">
            <v/>
          </cell>
        </row>
        <row r="310">
          <cell r="C310" t="str">
            <v/>
          </cell>
        </row>
        <row r="311">
          <cell r="C311" t="str">
            <v/>
          </cell>
        </row>
        <row r="312">
          <cell r="C312" t="str">
            <v/>
          </cell>
        </row>
        <row r="313">
          <cell r="C313" t="str">
            <v/>
          </cell>
        </row>
        <row r="314">
          <cell r="C314" t="str">
            <v/>
          </cell>
        </row>
        <row r="315">
          <cell r="C315" t="str">
            <v/>
          </cell>
        </row>
        <row r="316">
          <cell r="C316" t="str">
            <v/>
          </cell>
        </row>
        <row r="317">
          <cell r="C317" t="str">
            <v/>
          </cell>
        </row>
        <row r="318">
          <cell r="C318" t="str">
            <v/>
          </cell>
        </row>
        <row r="319">
          <cell r="C319" t="str">
            <v/>
          </cell>
        </row>
        <row r="320">
          <cell r="C320" t="str">
            <v/>
          </cell>
        </row>
        <row r="321">
          <cell r="C321" t="str">
            <v/>
          </cell>
        </row>
        <row r="322">
          <cell r="C322" t="str">
            <v/>
          </cell>
        </row>
        <row r="323">
          <cell r="C323" t="str">
            <v/>
          </cell>
        </row>
        <row r="324">
          <cell r="C324" t="str">
            <v/>
          </cell>
        </row>
        <row r="325">
          <cell r="C325" t="str">
            <v/>
          </cell>
        </row>
        <row r="326">
          <cell r="C326" t="str">
            <v/>
          </cell>
        </row>
        <row r="327">
          <cell r="C327" t="str">
            <v/>
          </cell>
        </row>
        <row r="328">
          <cell r="C328" t="str">
            <v/>
          </cell>
        </row>
        <row r="329">
          <cell r="C329" t="str">
            <v/>
          </cell>
        </row>
        <row r="330">
          <cell r="C330" t="str">
            <v/>
          </cell>
        </row>
        <row r="331">
          <cell r="C331" t="str">
            <v/>
          </cell>
        </row>
        <row r="332">
          <cell r="C332" t="str">
            <v/>
          </cell>
        </row>
        <row r="333">
          <cell r="C333" t="str">
            <v/>
          </cell>
        </row>
        <row r="334">
          <cell r="C334" t="str">
            <v/>
          </cell>
        </row>
        <row r="335">
          <cell r="C335" t="str">
            <v/>
          </cell>
        </row>
        <row r="336">
          <cell r="C336" t="str">
            <v/>
          </cell>
        </row>
        <row r="337">
          <cell r="C337" t="str">
            <v/>
          </cell>
        </row>
        <row r="338">
          <cell r="C338" t="str">
            <v/>
          </cell>
        </row>
        <row r="339">
          <cell r="C339" t="str">
            <v/>
          </cell>
        </row>
        <row r="340">
          <cell r="C340" t="str">
            <v/>
          </cell>
        </row>
        <row r="341">
          <cell r="C341" t="str">
            <v/>
          </cell>
        </row>
        <row r="342">
          <cell r="C342" t="str">
            <v/>
          </cell>
        </row>
        <row r="343">
          <cell r="C343" t="str">
            <v/>
          </cell>
        </row>
        <row r="344">
          <cell r="C344" t="str">
            <v/>
          </cell>
        </row>
        <row r="345">
          <cell r="C345" t="str">
            <v/>
          </cell>
        </row>
        <row r="346">
          <cell r="C346" t="str">
            <v/>
          </cell>
        </row>
        <row r="347">
          <cell r="C347" t="str">
            <v/>
          </cell>
        </row>
        <row r="348">
          <cell r="C348" t="str">
            <v/>
          </cell>
        </row>
        <row r="349">
          <cell r="C349" t="str">
            <v/>
          </cell>
        </row>
        <row r="350">
          <cell r="C350" t="str">
            <v/>
          </cell>
        </row>
        <row r="351">
          <cell r="C351" t="str">
            <v/>
          </cell>
        </row>
        <row r="352">
          <cell r="C352" t="str">
            <v/>
          </cell>
        </row>
        <row r="353">
          <cell r="C353" t="str">
            <v/>
          </cell>
        </row>
        <row r="354">
          <cell r="C354" t="str">
            <v/>
          </cell>
        </row>
        <row r="355">
          <cell r="C355" t="str">
            <v/>
          </cell>
        </row>
        <row r="356">
          <cell r="C356" t="str">
            <v/>
          </cell>
        </row>
        <row r="357">
          <cell r="C357" t="str">
            <v/>
          </cell>
        </row>
        <row r="358">
          <cell r="C358" t="str">
            <v/>
          </cell>
        </row>
        <row r="359">
          <cell r="C359" t="str">
            <v/>
          </cell>
        </row>
        <row r="360">
          <cell r="C360" t="str">
            <v/>
          </cell>
        </row>
        <row r="361">
          <cell r="C361" t="str">
            <v/>
          </cell>
        </row>
        <row r="362">
          <cell r="C362" t="str">
            <v/>
          </cell>
        </row>
        <row r="363">
          <cell r="C363" t="str">
            <v/>
          </cell>
        </row>
        <row r="364">
          <cell r="C364" t="str">
            <v/>
          </cell>
        </row>
        <row r="365">
          <cell r="C365" t="str">
            <v/>
          </cell>
        </row>
        <row r="366">
          <cell r="C366" t="str">
            <v/>
          </cell>
        </row>
        <row r="367">
          <cell r="C367" t="str">
            <v/>
          </cell>
        </row>
        <row r="368">
          <cell r="C368" t="str">
            <v/>
          </cell>
        </row>
        <row r="369">
          <cell r="C369" t="str">
            <v/>
          </cell>
        </row>
        <row r="370">
          <cell r="C370" t="str">
            <v/>
          </cell>
        </row>
        <row r="371">
          <cell r="C371" t="str">
            <v/>
          </cell>
        </row>
        <row r="372">
          <cell r="C372" t="str">
            <v/>
          </cell>
        </row>
        <row r="373">
          <cell r="C373" t="str">
            <v/>
          </cell>
        </row>
        <row r="374">
          <cell r="C374" t="str">
            <v/>
          </cell>
        </row>
        <row r="375">
          <cell r="C375" t="str">
            <v/>
          </cell>
        </row>
        <row r="376">
          <cell r="C376" t="str">
            <v/>
          </cell>
        </row>
        <row r="377">
          <cell r="C377" t="str">
            <v/>
          </cell>
        </row>
        <row r="378">
          <cell r="C378" t="str">
            <v/>
          </cell>
        </row>
        <row r="379">
          <cell r="C379" t="str">
            <v/>
          </cell>
        </row>
        <row r="380">
          <cell r="C380" t="str">
            <v/>
          </cell>
        </row>
        <row r="381">
          <cell r="C381" t="str">
            <v/>
          </cell>
        </row>
        <row r="382">
          <cell r="C382" t="str">
            <v/>
          </cell>
        </row>
        <row r="383">
          <cell r="C383" t="str">
            <v/>
          </cell>
        </row>
        <row r="384">
          <cell r="C384" t="str">
            <v/>
          </cell>
        </row>
        <row r="385">
          <cell r="C385" t="str">
            <v/>
          </cell>
        </row>
        <row r="386">
          <cell r="C386" t="str">
            <v/>
          </cell>
        </row>
        <row r="387">
          <cell r="C387" t="str">
            <v/>
          </cell>
        </row>
        <row r="388">
          <cell r="C388" t="str">
            <v/>
          </cell>
        </row>
        <row r="389">
          <cell r="C389" t="str">
            <v/>
          </cell>
        </row>
        <row r="390">
          <cell r="C390" t="str">
            <v/>
          </cell>
        </row>
        <row r="391">
          <cell r="C391" t="str">
            <v/>
          </cell>
        </row>
        <row r="392">
          <cell r="C392" t="str">
            <v/>
          </cell>
        </row>
        <row r="393">
          <cell r="C393" t="str">
            <v/>
          </cell>
        </row>
        <row r="394">
          <cell r="C394" t="str">
            <v/>
          </cell>
        </row>
        <row r="395">
          <cell r="C395" t="str">
            <v/>
          </cell>
        </row>
        <row r="396">
          <cell r="C396" t="str">
            <v/>
          </cell>
        </row>
        <row r="397">
          <cell r="C397" t="str">
            <v/>
          </cell>
        </row>
        <row r="398">
          <cell r="C398" t="str">
            <v/>
          </cell>
        </row>
        <row r="399">
          <cell r="C399" t="str">
            <v/>
          </cell>
        </row>
        <row r="400">
          <cell r="C400" t="str">
            <v/>
          </cell>
        </row>
        <row r="401">
          <cell r="C401" t="str">
            <v/>
          </cell>
        </row>
        <row r="402">
          <cell r="C402" t="str">
            <v/>
          </cell>
        </row>
        <row r="403">
          <cell r="C403" t="str">
            <v/>
          </cell>
        </row>
        <row r="404">
          <cell r="C404" t="str">
            <v/>
          </cell>
        </row>
        <row r="405">
          <cell r="C405" t="str">
            <v/>
          </cell>
        </row>
        <row r="406">
          <cell r="C406" t="str">
            <v/>
          </cell>
        </row>
        <row r="407">
          <cell r="C407" t="str">
            <v/>
          </cell>
        </row>
        <row r="408">
          <cell r="C408" t="str">
            <v/>
          </cell>
        </row>
        <row r="409">
          <cell r="C409" t="str">
            <v/>
          </cell>
        </row>
        <row r="410">
          <cell r="C410" t="str">
            <v/>
          </cell>
        </row>
        <row r="411">
          <cell r="C411" t="str">
            <v/>
          </cell>
        </row>
        <row r="412">
          <cell r="C412" t="str">
            <v/>
          </cell>
        </row>
        <row r="413">
          <cell r="C413" t="str">
            <v/>
          </cell>
        </row>
        <row r="414">
          <cell r="C414" t="str">
            <v/>
          </cell>
        </row>
        <row r="415">
          <cell r="C415" t="str">
            <v/>
          </cell>
        </row>
        <row r="416">
          <cell r="C416" t="str">
            <v/>
          </cell>
        </row>
        <row r="417">
          <cell r="C417" t="str">
            <v/>
          </cell>
        </row>
        <row r="418">
          <cell r="C418" t="str">
            <v/>
          </cell>
        </row>
        <row r="419">
          <cell r="C419" t="str">
            <v/>
          </cell>
        </row>
        <row r="420">
          <cell r="C420" t="str">
            <v/>
          </cell>
        </row>
        <row r="421">
          <cell r="C421" t="str">
            <v/>
          </cell>
        </row>
        <row r="422">
          <cell r="C422" t="str">
            <v/>
          </cell>
        </row>
        <row r="423">
          <cell r="C423" t="str">
            <v/>
          </cell>
        </row>
        <row r="424">
          <cell r="C424" t="str">
            <v/>
          </cell>
        </row>
        <row r="425">
          <cell r="C425" t="str">
            <v/>
          </cell>
        </row>
        <row r="426">
          <cell r="C426" t="str">
            <v/>
          </cell>
        </row>
        <row r="427">
          <cell r="C427" t="str">
            <v/>
          </cell>
        </row>
        <row r="428">
          <cell r="C428" t="str">
            <v/>
          </cell>
        </row>
        <row r="429">
          <cell r="C429" t="str">
            <v/>
          </cell>
        </row>
        <row r="430">
          <cell r="C430" t="str">
            <v/>
          </cell>
        </row>
        <row r="431">
          <cell r="C431" t="str">
            <v/>
          </cell>
        </row>
        <row r="432">
          <cell r="C432" t="str">
            <v/>
          </cell>
        </row>
        <row r="433">
          <cell r="C433" t="str">
            <v/>
          </cell>
        </row>
        <row r="434">
          <cell r="C434" t="str">
            <v/>
          </cell>
        </row>
        <row r="435">
          <cell r="C435" t="str">
            <v/>
          </cell>
        </row>
        <row r="436">
          <cell r="C436" t="str">
            <v/>
          </cell>
        </row>
        <row r="437">
          <cell r="C437" t="str">
            <v/>
          </cell>
        </row>
        <row r="438">
          <cell r="C438" t="str">
            <v/>
          </cell>
        </row>
        <row r="439">
          <cell r="C439" t="str">
            <v/>
          </cell>
        </row>
        <row r="440">
          <cell r="C440" t="str">
            <v/>
          </cell>
        </row>
        <row r="441">
          <cell r="C441" t="str">
            <v/>
          </cell>
        </row>
        <row r="442">
          <cell r="C442" t="str">
            <v/>
          </cell>
        </row>
        <row r="443">
          <cell r="C443" t="str">
            <v/>
          </cell>
        </row>
        <row r="444">
          <cell r="C444" t="str">
            <v/>
          </cell>
        </row>
        <row r="445">
          <cell r="C445" t="str">
            <v/>
          </cell>
        </row>
        <row r="446">
          <cell r="C446" t="str">
            <v/>
          </cell>
        </row>
        <row r="447">
          <cell r="C447" t="str">
            <v/>
          </cell>
        </row>
        <row r="448">
          <cell r="C448" t="str">
            <v/>
          </cell>
        </row>
        <row r="449">
          <cell r="C449" t="str">
            <v/>
          </cell>
        </row>
        <row r="450">
          <cell r="C450" t="str">
            <v/>
          </cell>
        </row>
        <row r="451">
          <cell r="C451" t="str">
            <v/>
          </cell>
        </row>
        <row r="452">
          <cell r="C452" t="str">
            <v/>
          </cell>
        </row>
        <row r="453">
          <cell r="C453" t="str">
            <v/>
          </cell>
        </row>
        <row r="454">
          <cell r="C454" t="str">
            <v/>
          </cell>
        </row>
        <row r="455">
          <cell r="C455" t="str">
            <v/>
          </cell>
        </row>
        <row r="456">
          <cell r="C456" t="str">
            <v/>
          </cell>
        </row>
        <row r="457">
          <cell r="C457" t="str">
            <v/>
          </cell>
        </row>
        <row r="458">
          <cell r="C458" t="str">
            <v/>
          </cell>
        </row>
        <row r="459">
          <cell r="C459" t="str">
            <v/>
          </cell>
        </row>
        <row r="460">
          <cell r="C460" t="str">
            <v/>
          </cell>
        </row>
        <row r="461">
          <cell r="C461" t="str">
            <v/>
          </cell>
        </row>
        <row r="462">
          <cell r="C462" t="str">
            <v/>
          </cell>
        </row>
        <row r="463">
          <cell r="C463" t="str">
            <v/>
          </cell>
        </row>
        <row r="464">
          <cell r="C464" t="str">
            <v/>
          </cell>
        </row>
        <row r="465">
          <cell r="C465" t="str">
            <v/>
          </cell>
        </row>
        <row r="466">
          <cell r="C466" t="str">
            <v/>
          </cell>
        </row>
        <row r="467">
          <cell r="C467" t="str">
            <v/>
          </cell>
        </row>
        <row r="468">
          <cell r="C468" t="str">
            <v/>
          </cell>
        </row>
        <row r="469">
          <cell r="C469" t="str">
            <v/>
          </cell>
        </row>
        <row r="470">
          <cell r="C470" t="str">
            <v/>
          </cell>
        </row>
        <row r="471">
          <cell r="C471" t="str">
            <v/>
          </cell>
        </row>
        <row r="472">
          <cell r="C472" t="str">
            <v/>
          </cell>
        </row>
        <row r="473">
          <cell r="C473" t="str">
            <v/>
          </cell>
        </row>
        <row r="474">
          <cell r="C474" t="str">
            <v/>
          </cell>
        </row>
        <row r="475">
          <cell r="C475" t="str">
            <v/>
          </cell>
        </row>
        <row r="476">
          <cell r="C476" t="str">
            <v/>
          </cell>
        </row>
        <row r="477">
          <cell r="C477" t="str">
            <v/>
          </cell>
        </row>
        <row r="478">
          <cell r="C478" t="str">
            <v/>
          </cell>
        </row>
        <row r="479">
          <cell r="C479" t="str">
            <v/>
          </cell>
        </row>
        <row r="480">
          <cell r="C480" t="str">
            <v/>
          </cell>
        </row>
        <row r="481">
          <cell r="C481" t="str">
            <v/>
          </cell>
        </row>
        <row r="482">
          <cell r="C482" t="str">
            <v/>
          </cell>
        </row>
        <row r="483">
          <cell r="C483" t="str">
            <v/>
          </cell>
        </row>
        <row r="484">
          <cell r="C484" t="str">
            <v/>
          </cell>
        </row>
        <row r="485">
          <cell r="C485" t="str">
            <v/>
          </cell>
        </row>
        <row r="486">
          <cell r="C486" t="str">
            <v/>
          </cell>
        </row>
        <row r="487">
          <cell r="C487" t="str">
            <v/>
          </cell>
        </row>
        <row r="488">
          <cell r="C488" t="str">
            <v/>
          </cell>
        </row>
        <row r="489">
          <cell r="C489" t="str">
            <v/>
          </cell>
        </row>
        <row r="490">
          <cell r="C490" t="str">
            <v/>
          </cell>
        </row>
        <row r="491">
          <cell r="C491" t="str">
            <v/>
          </cell>
        </row>
        <row r="492">
          <cell r="C492" t="str">
            <v/>
          </cell>
        </row>
        <row r="493">
          <cell r="C493" t="str">
            <v/>
          </cell>
        </row>
        <row r="494">
          <cell r="C494" t="str">
            <v/>
          </cell>
        </row>
        <row r="495">
          <cell r="C495" t="str">
            <v/>
          </cell>
        </row>
        <row r="496">
          <cell r="C496" t="str">
            <v/>
          </cell>
        </row>
        <row r="497">
          <cell r="C497" t="str">
            <v/>
          </cell>
        </row>
        <row r="498">
          <cell r="C498" t="str">
            <v/>
          </cell>
        </row>
        <row r="499">
          <cell r="C499" t="str">
            <v/>
          </cell>
        </row>
        <row r="500">
          <cell r="C500" t="str">
            <v/>
          </cell>
        </row>
        <row r="501">
          <cell r="C501" t="str">
            <v/>
          </cell>
        </row>
        <row r="502">
          <cell r="C502" t="str">
            <v/>
          </cell>
        </row>
        <row r="503">
          <cell r="C503" t="str">
            <v/>
          </cell>
        </row>
        <row r="504">
          <cell r="C504" t="str">
            <v/>
          </cell>
        </row>
        <row r="505">
          <cell r="C505" t="str">
            <v/>
          </cell>
        </row>
        <row r="506">
          <cell r="C506" t="str">
            <v/>
          </cell>
        </row>
        <row r="507">
          <cell r="C507" t="str">
            <v/>
          </cell>
        </row>
        <row r="508">
          <cell r="C508" t="str">
            <v/>
          </cell>
        </row>
        <row r="509">
          <cell r="C509" t="str">
            <v/>
          </cell>
        </row>
        <row r="510">
          <cell r="C510" t="str">
            <v/>
          </cell>
        </row>
        <row r="511">
          <cell r="C511" t="str">
            <v/>
          </cell>
        </row>
        <row r="512">
          <cell r="C512" t="str">
            <v/>
          </cell>
        </row>
        <row r="513">
          <cell r="C513" t="str">
            <v/>
          </cell>
        </row>
        <row r="514">
          <cell r="C514" t="str">
            <v/>
          </cell>
        </row>
        <row r="515">
          <cell r="C515" t="str">
            <v/>
          </cell>
        </row>
        <row r="516">
          <cell r="C516" t="str">
            <v/>
          </cell>
        </row>
        <row r="517">
          <cell r="C517" t="str">
            <v/>
          </cell>
        </row>
        <row r="518">
          <cell r="C518" t="str">
            <v/>
          </cell>
        </row>
        <row r="519">
          <cell r="C519" t="str">
            <v/>
          </cell>
        </row>
        <row r="520">
          <cell r="C520" t="str">
            <v/>
          </cell>
        </row>
        <row r="521">
          <cell r="C521" t="str">
            <v/>
          </cell>
        </row>
        <row r="522">
          <cell r="C522" t="str">
            <v/>
          </cell>
        </row>
        <row r="523">
          <cell r="C523" t="str">
            <v/>
          </cell>
        </row>
        <row r="524">
          <cell r="C524" t="str">
            <v/>
          </cell>
        </row>
        <row r="525">
          <cell r="C525" t="str">
            <v/>
          </cell>
        </row>
        <row r="526">
          <cell r="C526" t="str">
            <v/>
          </cell>
        </row>
        <row r="527">
          <cell r="C527" t="str">
            <v/>
          </cell>
        </row>
        <row r="528">
          <cell r="C528" t="str">
            <v/>
          </cell>
        </row>
        <row r="529">
          <cell r="C529" t="str">
            <v/>
          </cell>
        </row>
        <row r="530">
          <cell r="C530" t="str">
            <v/>
          </cell>
        </row>
        <row r="531">
          <cell r="C531" t="str">
            <v/>
          </cell>
        </row>
        <row r="532">
          <cell r="C532" t="str">
            <v/>
          </cell>
        </row>
        <row r="533">
          <cell r="C533" t="str">
            <v/>
          </cell>
        </row>
        <row r="534">
          <cell r="C534" t="str">
            <v/>
          </cell>
        </row>
        <row r="535">
          <cell r="C535" t="str">
            <v/>
          </cell>
        </row>
        <row r="536">
          <cell r="C536" t="str">
            <v/>
          </cell>
        </row>
        <row r="537">
          <cell r="C537" t="str">
            <v/>
          </cell>
        </row>
        <row r="538">
          <cell r="C538" t="str">
            <v/>
          </cell>
        </row>
        <row r="539">
          <cell r="C539" t="str">
            <v/>
          </cell>
        </row>
        <row r="540">
          <cell r="C540" t="str">
            <v/>
          </cell>
        </row>
        <row r="541">
          <cell r="C541" t="str">
            <v/>
          </cell>
        </row>
        <row r="542">
          <cell r="C542" t="str">
            <v/>
          </cell>
        </row>
        <row r="543">
          <cell r="C543" t="str">
            <v/>
          </cell>
        </row>
        <row r="544">
          <cell r="C544" t="str">
            <v/>
          </cell>
        </row>
        <row r="545">
          <cell r="C545" t="str">
            <v/>
          </cell>
        </row>
        <row r="546">
          <cell r="C546" t="str">
            <v/>
          </cell>
        </row>
        <row r="547">
          <cell r="C547" t="str">
            <v/>
          </cell>
        </row>
        <row r="548">
          <cell r="C548" t="str">
            <v/>
          </cell>
        </row>
        <row r="549">
          <cell r="C549" t="str">
            <v/>
          </cell>
        </row>
        <row r="550">
          <cell r="C550" t="str">
            <v/>
          </cell>
        </row>
        <row r="551">
          <cell r="C551" t="str">
            <v/>
          </cell>
        </row>
        <row r="552">
          <cell r="C552" t="str">
            <v/>
          </cell>
        </row>
        <row r="553">
          <cell r="C553" t="str">
            <v/>
          </cell>
        </row>
        <row r="554">
          <cell r="C554" t="str">
            <v/>
          </cell>
        </row>
        <row r="555">
          <cell r="C555" t="str">
            <v/>
          </cell>
        </row>
        <row r="556">
          <cell r="C556" t="str">
            <v/>
          </cell>
        </row>
        <row r="557">
          <cell r="C557" t="str">
            <v/>
          </cell>
        </row>
        <row r="558">
          <cell r="C558" t="str">
            <v/>
          </cell>
        </row>
        <row r="559">
          <cell r="C559" t="str">
            <v/>
          </cell>
        </row>
        <row r="560">
          <cell r="C560" t="str">
            <v/>
          </cell>
        </row>
        <row r="561">
          <cell r="C561" t="str">
            <v/>
          </cell>
        </row>
        <row r="562">
          <cell r="C562" t="str">
            <v/>
          </cell>
        </row>
        <row r="563">
          <cell r="C563" t="str">
            <v/>
          </cell>
        </row>
        <row r="564">
          <cell r="C564" t="str">
            <v/>
          </cell>
        </row>
        <row r="565">
          <cell r="C565" t="str">
            <v/>
          </cell>
        </row>
        <row r="566">
          <cell r="C566" t="str">
            <v/>
          </cell>
        </row>
        <row r="567">
          <cell r="C567" t="str">
            <v/>
          </cell>
        </row>
        <row r="568">
          <cell r="C568" t="str">
            <v/>
          </cell>
        </row>
        <row r="569">
          <cell r="C569" t="str">
            <v/>
          </cell>
        </row>
        <row r="570">
          <cell r="C570" t="str">
            <v/>
          </cell>
        </row>
        <row r="571">
          <cell r="C571" t="str">
            <v/>
          </cell>
        </row>
        <row r="572">
          <cell r="C572" t="str">
            <v/>
          </cell>
        </row>
        <row r="573">
          <cell r="C573" t="str">
            <v/>
          </cell>
        </row>
        <row r="574">
          <cell r="C574" t="str">
            <v/>
          </cell>
        </row>
        <row r="575">
          <cell r="C575" t="str">
            <v/>
          </cell>
        </row>
        <row r="576">
          <cell r="C576" t="str">
            <v/>
          </cell>
        </row>
        <row r="577">
          <cell r="C577" t="str">
            <v/>
          </cell>
        </row>
        <row r="578">
          <cell r="C578" t="str">
            <v/>
          </cell>
        </row>
        <row r="579">
          <cell r="C579" t="str">
            <v/>
          </cell>
        </row>
        <row r="580">
          <cell r="C580" t="str">
            <v/>
          </cell>
        </row>
        <row r="581">
          <cell r="C581" t="str">
            <v/>
          </cell>
        </row>
        <row r="582">
          <cell r="C582" t="str">
            <v/>
          </cell>
        </row>
        <row r="583">
          <cell r="C583" t="str">
            <v/>
          </cell>
        </row>
        <row r="584">
          <cell r="C584" t="str">
            <v/>
          </cell>
        </row>
        <row r="585">
          <cell r="C585" t="str">
            <v/>
          </cell>
        </row>
        <row r="586">
          <cell r="C586" t="str">
            <v/>
          </cell>
        </row>
        <row r="587">
          <cell r="C587" t="str">
            <v/>
          </cell>
        </row>
        <row r="588">
          <cell r="C588" t="str">
            <v/>
          </cell>
        </row>
        <row r="589">
          <cell r="C589" t="str">
            <v/>
          </cell>
        </row>
        <row r="590">
          <cell r="C590" t="str">
            <v/>
          </cell>
        </row>
        <row r="591">
          <cell r="C591" t="str">
            <v/>
          </cell>
        </row>
        <row r="592">
          <cell r="C592" t="str">
            <v/>
          </cell>
        </row>
        <row r="593">
          <cell r="C593" t="str">
            <v/>
          </cell>
        </row>
        <row r="594">
          <cell r="C594" t="str">
            <v/>
          </cell>
        </row>
        <row r="595">
          <cell r="C595" t="str">
            <v/>
          </cell>
        </row>
        <row r="596">
          <cell r="C596" t="str">
            <v/>
          </cell>
        </row>
        <row r="597">
          <cell r="C597" t="str">
            <v/>
          </cell>
        </row>
        <row r="598">
          <cell r="C598" t="str">
            <v/>
          </cell>
        </row>
        <row r="599">
          <cell r="C599" t="str">
            <v/>
          </cell>
        </row>
        <row r="600">
          <cell r="C600" t="str">
            <v/>
          </cell>
        </row>
        <row r="601">
          <cell r="C601" t="str">
            <v/>
          </cell>
        </row>
        <row r="602">
          <cell r="C602" t="str">
            <v/>
          </cell>
        </row>
        <row r="603">
          <cell r="C603" t="str">
            <v/>
          </cell>
        </row>
        <row r="604">
          <cell r="C604" t="str">
            <v/>
          </cell>
        </row>
        <row r="605">
          <cell r="C605" t="str">
            <v/>
          </cell>
        </row>
        <row r="606">
          <cell r="C606" t="str">
            <v/>
          </cell>
        </row>
        <row r="607">
          <cell r="C607" t="str">
            <v/>
          </cell>
        </row>
        <row r="608">
          <cell r="C608" t="str">
            <v/>
          </cell>
        </row>
        <row r="609">
          <cell r="C609" t="str">
            <v/>
          </cell>
        </row>
        <row r="610">
          <cell r="C610" t="str">
            <v/>
          </cell>
        </row>
        <row r="611">
          <cell r="C611" t="str">
            <v/>
          </cell>
        </row>
        <row r="612">
          <cell r="C612" t="str">
            <v/>
          </cell>
        </row>
        <row r="613">
          <cell r="C613" t="str">
            <v/>
          </cell>
        </row>
        <row r="614">
          <cell r="C614" t="str">
            <v/>
          </cell>
        </row>
        <row r="615">
          <cell r="C615" t="str">
            <v/>
          </cell>
        </row>
        <row r="616">
          <cell r="C616" t="str">
            <v/>
          </cell>
        </row>
        <row r="617">
          <cell r="C617" t="str">
            <v/>
          </cell>
        </row>
        <row r="618">
          <cell r="C618" t="str">
            <v/>
          </cell>
        </row>
        <row r="619">
          <cell r="C619" t="str">
            <v/>
          </cell>
        </row>
        <row r="620">
          <cell r="C620" t="str">
            <v/>
          </cell>
        </row>
        <row r="621">
          <cell r="C621" t="str">
            <v/>
          </cell>
        </row>
        <row r="622">
          <cell r="C622" t="str">
            <v/>
          </cell>
        </row>
        <row r="623">
          <cell r="C623" t="str">
            <v/>
          </cell>
        </row>
        <row r="624">
          <cell r="C624" t="str">
            <v/>
          </cell>
        </row>
        <row r="625">
          <cell r="C625" t="str">
            <v/>
          </cell>
        </row>
        <row r="626">
          <cell r="C626" t="str">
            <v/>
          </cell>
        </row>
        <row r="627">
          <cell r="C627" t="str">
            <v/>
          </cell>
        </row>
        <row r="628">
          <cell r="C628" t="str">
            <v/>
          </cell>
        </row>
        <row r="629">
          <cell r="C629" t="str">
            <v/>
          </cell>
        </row>
        <row r="630">
          <cell r="C630" t="str">
            <v/>
          </cell>
        </row>
        <row r="631">
          <cell r="C631" t="str">
            <v/>
          </cell>
        </row>
        <row r="632">
          <cell r="C632" t="str">
            <v/>
          </cell>
        </row>
        <row r="633">
          <cell r="C633" t="str">
            <v/>
          </cell>
        </row>
        <row r="634">
          <cell r="C634" t="str">
            <v/>
          </cell>
        </row>
        <row r="635">
          <cell r="C635" t="str">
            <v/>
          </cell>
        </row>
        <row r="636">
          <cell r="C636" t="str">
            <v/>
          </cell>
        </row>
        <row r="637">
          <cell r="C637" t="str">
            <v/>
          </cell>
        </row>
        <row r="638">
          <cell r="C638" t="str">
            <v/>
          </cell>
        </row>
        <row r="639">
          <cell r="C639" t="str">
            <v/>
          </cell>
        </row>
        <row r="640">
          <cell r="C640" t="str">
            <v/>
          </cell>
        </row>
        <row r="641">
          <cell r="C641" t="str">
            <v/>
          </cell>
        </row>
        <row r="642">
          <cell r="C642" t="str">
            <v/>
          </cell>
        </row>
        <row r="643">
          <cell r="C643" t="str">
            <v/>
          </cell>
        </row>
        <row r="644">
          <cell r="C644" t="str">
            <v/>
          </cell>
        </row>
        <row r="645">
          <cell r="C645" t="str">
            <v/>
          </cell>
        </row>
        <row r="646">
          <cell r="C646" t="str">
            <v/>
          </cell>
        </row>
        <row r="647">
          <cell r="C647" t="str">
            <v/>
          </cell>
        </row>
        <row r="648">
          <cell r="C648" t="str">
            <v/>
          </cell>
        </row>
        <row r="649">
          <cell r="C649" t="str">
            <v/>
          </cell>
        </row>
        <row r="650">
          <cell r="C650" t="str">
            <v/>
          </cell>
        </row>
        <row r="651">
          <cell r="C651" t="str">
            <v/>
          </cell>
        </row>
        <row r="652">
          <cell r="C652" t="str">
            <v/>
          </cell>
        </row>
        <row r="653">
          <cell r="C653" t="str">
            <v/>
          </cell>
        </row>
        <row r="654">
          <cell r="C654" t="str">
            <v/>
          </cell>
        </row>
        <row r="655">
          <cell r="C655" t="str">
            <v/>
          </cell>
        </row>
        <row r="656">
          <cell r="C656" t="str">
            <v/>
          </cell>
        </row>
        <row r="657">
          <cell r="C657" t="str">
            <v/>
          </cell>
        </row>
        <row r="658">
          <cell r="C658" t="str">
            <v/>
          </cell>
        </row>
        <row r="659">
          <cell r="C659" t="str">
            <v/>
          </cell>
        </row>
        <row r="660">
          <cell r="C660" t="str">
            <v/>
          </cell>
        </row>
        <row r="661">
          <cell r="C661" t="str">
            <v/>
          </cell>
        </row>
      </sheetData>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21-22 submitted baselines"/>
      <sheetName val="21-22 HN places"/>
      <sheetName val="Proposed Free Schools"/>
      <sheetName val="IndicativeNFF NNDR PaidBy ESFA"/>
      <sheetName val="FSM6 update"/>
      <sheetName val="Inputs &amp; Adjustments"/>
      <sheetName val="Local Factors"/>
      <sheetName val="LA estimate of NNDR 22-23"/>
      <sheetName val="Adjusted Factors"/>
      <sheetName val="21-22 final baselines"/>
      <sheetName val="Commentary"/>
      <sheetName val="ProformaAggregation"/>
      <sheetName val="Proforma"/>
      <sheetName val="Block transfers"/>
      <sheetName val="De Delegation"/>
      <sheetName val="Education Functions"/>
      <sheetName val="New ISB"/>
      <sheetName val="School level SB"/>
      <sheetName val="Recoupment"/>
      <sheetName val="Post-16 infrastructure changes"/>
      <sheetName val="Validation sheet"/>
      <sheetName val="APT 22-23 V2"/>
    </sheetNames>
    <sheetDataSet>
      <sheetData sheetId="0" refreshError="1"/>
      <sheetData sheetId="1" refreshError="1">
        <row r="3">
          <cell r="C3" t="str">
            <v>Liverpool</v>
          </cell>
        </row>
        <row r="4">
          <cell r="C4">
            <v>341</v>
          </cell>
        </row>
        <row r="11">
          <cell r="T11" t="str">
            <v>20-21</v>
          </cell>
        </row>
        <row r="16">
          <cell r="T16">
            <v>2021</v>
          </cell>
        </row>
        <row r="18">
          <cell r="T18">
            <v>2022</v>
          </cell>
        </row>
        <row r="21">
          <cell r="T21" t="str">
            <v>Yes</v>
          </cell>
        </row>
        <row r="22">
          <cell r="T22" t="str">
            <v>No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row r="5">
          <cell r="AK5">
            <v>0</v>
          </cell>
          <cell r="AL5">
            <v>0</v>
          </cell>
          <cell r="AM5">
            <v>0</v>
          </cell>
          <cell r="AN5">
            <v>0</v>
          </cell>
          <cell r="AO5">
            <v>0</v>
          </cell>
          <cell r="AP5">
            <v>0</v>
          </cell>
          <cell r="AQ5">
            <v>0</v>
          </cell>
          <cell r="AR5">
            <v>0</v>
          </cell>
          <cell r="AS5">
            <v>0</v>
          </cell>
        </row>
      </sheetData>
      <sheetData sheetId="10" refreshError="1"/>
      <sheetData sheetId="11" refreshError="1"/>
      <sheetData sheetId="12" refreshError="1">
        <row r="5">
          <cell r="W5">
            <v>0</v>
          </cell>
          <cell r="X5">
            <v>0</v>
          </cell>
          <cell r="Y5">
            <v>0</v>
          </cell>
          <cell r="Z5">
            <v>0</v>
          </cell>
          <cell r="AA5">
            <v>0</v>
          </cell>
          <cell r="AB5">
            <v>0</v>
          </cell>
          <cell r="AC5">
            <v>0</v>
          </cell>
        </row>
      </sheetData>
      <sheetData sheetId="13" refreshError="1">
        <row r="39">
          <cell r="C39" t="str">
            <v>For Primary schools and Academies included in the Authorities place planning review additional funding will be made available in circumstances where: 
- The LA carries out a formal consultation and approves an increase the capacity of a school in order to meet basic need pupil growth.
- The LA requests schools to increase their PAN and the school has the capacity. 
Additional funding will be made in relation to the increase in forms of entry. Funding will be given on a 7/12 basis to cover September to March each year. (The period April to August will be covered by the schools budget based on numbers from the October census). Allocation will be based upon the cost of an additional teacher and LSA. No allocation will be made to a school or academy that has not been the subject of a consultation where a school or academy: 
- Has surplus places and then takes additional children up to the PAN. 
- Admits over PAN at their own choice. 
- Is directed and/or requested to admit additional pupils as result of errors, appeals, fair access panel, SEN, LAC, etc. as these numbers will be extremely low on an individual school basis. 
Funding will be allocated on a per class basis as follows
1 FE increase £54,000 pa
0.5 FE increase £27,000 pa
These amounts will be pro-rated to the appropriate portion of the financial year.
Any school in excess as defined under the Authority’s balances control policy at the preceding 31 March will be expected to utilise any excess balance prior to being allocated funding under this scheme.                                                                                                                                                                                                               For secondary schools and academies additional funding will be made available where a school/academy admits pupils into Year 7 above its previous PAN at the request of the local authority to meet basic need. Funding will be provided based on KS3 AWPU for seven months (September to March) for maintained schools and for 12 months (September to August) for academies until the pupils will be included in the following year's October Census   No allocation will be made to a school that has not been the subject of a discussion with the local authority or where a school/academy: 
- Has surplus places and then takes additional children up to the PAN. 
- Admits over PAN at their own choice. 
- Is directed and/or requested to admit additional pupils as result of errors, appeals, fair access panel, SEN, LAC, etc. as these numbers will be extremely low on an individual school basis.                                                                                                                                          -Any school with excess balances as defined under the Authority’s balances control policy at the preceding 31 March will be expected to utilise any excess balance prior to being allocated funding under this scheme.</v>
          </cell>
        </row>
        <row r="40">
          <cell r="C40" t="str">
            <v>N/A</v>
          </cell>
        </row>
        <row r="41">
          <cell r="C41" t="str">
            <v>N/A</v>
          </cell>
        </row>
        <row r="42">
          <cell r="C42"/>
        </row>
        <row r="43">
          <cell r="C43" t="str">
            <v>Schools funded at 25% of agreed  PFI  Unitary Charge. The PFI contract is subject to an annual contractual uplift in line with RPI. In addition variations can be agreed to the contract which may increase or reduce the charge further. At individual school level we distribute the charges using actual usage data for the services. The change in data at school level means some schools may have higher increases and other lower. They are all however treated the same and are funded at 25% of the Unitary Charge.</v>
          </cell>
        </row>
      </sheetData>
      <sheetData sheetId="14" refreshError="1"/>
      <sheetData sheetId="15" refreshError="1">
        <row r="46">
          <cell r="J46" t="str">
            <v>Yes</v>
          </cell>
        </row>
        <row r="47">
          <cell r="J47" t="str">
            <v>Yes</v>
          </cell>
        </row>
        <row r="48">
          <cell r="J48" t="str">
            <v>Yes</v>
          </cell>
        </row>
        <row r="49">
          <cell r="J49" t="str">
            <v>Yes</v>
          </cell>
        </row>
        <row r="56">
          <cell r="J56">
            <v>0</v>
          </cell>
        </row>
        <row r="57">
          <cell r="J57">
            <v>0</v>
          </cell>
        </row>
        <row r="58">
          <cell r="J58">
            <v>1439932</v>
          </cell>
        </row>
        <row r="59">
          <cell r="J59">
            <v>292271</v>
          </cell>
        </row>
        <row r="60">
          <cell r="J60">
            <v>0</v>
          </cell>
        </row>
        <row r="61">
          <cell r="J61">
            <v>0</v>
          </cell>
        </row>
        <row r="62">
          <cell r="J62">
            <v>0</v>
          </cell>
        </row>
        <row r="79">
          <cell r="J79"/>
        </row>
        <row r="80">
          <cell r="J80">
            <v>0</v>
          </cell>
        </row>
        <row r="81">
          <cell r="J81">
            <v>500000</v>
          </cell>
        </row>
        <row r="82">
          <cell r="J82">
            <v>0</v>
          </cell>
        </row>
      </sheetData>
      <sheetData sheetId="16" refreshError="1">
        <row r="5">
          <cell r="I5"/>
        </row>
      </sheetData>
      <sheetData sheetId="17" refreshError="1"/>
      <sheetData sheetId="18" refreshError="1"/>
      <sheetData sheetId="19" refreshError="1"/>
      <sheetData sheetId="20" refreshError="1"/>
      <sheetData sheetId="21" refreshError="1"/>
      <sheetData sheetId="22" refreshError="1"/>
      <sheetData sheetId="23" refreshError="1">
        <row r="4">
          <cell r="D4" t="str">
            <v>Fail</v>
          </cell>
        </row>
        <row r="5">
          <cell r="D5" t="str">
            <v>Fail</v>
          </cell>
        </row>
        <row r="6">
          <cell r="D6" t="str">
            <v>Pass</v>
          </cell>
        </row>
        <row r="7">
          <cell r="D7" t="str">
            <v>Pass</v>
          </cell>
        </row>
        <row r="8">
          <cell r="D8" t="str">
            <v>Pass</v>
          </cell>
        </row>
        <row r="9">
          <cell r="D9" t="str">
            <v>Pass</v>
          </cell>
        </row>
        <row r="10">
          <cell r="D10" t="str">
            <v>Pass</v>
          </cell>
        </row>
        <row r="11">
          <cell r="D11" t="str">
            <v>Pass</v>
          </cell>
        </row>
        <row r="12">
          <cell r="D12" t="str">
            <v>Pass</v>
          </cell>
        </row>
        <row r="13">
          <cell r="D13" t="str">
            <v>Pass</v>
          </cell>
        </row>
        <row r="14">
          <cell r="D14" t="str">
            <v>Pass</v>
          </cell>
        </row>
        <row r="15">
          <cell r="D15" t="str">
            <v>Pass</v>
          </cell>
        </row>
        <row r="16">
          <cell r="D16" t="str">
            <v>Pass</v>
          </cell>
        </row>
        <row r="17">
          <cell r="D17" t="str">
            <v>Pass</v>
          </cell>
        </row>
        <row r="18">
          <cell r="D18" t="str">
            <v>Pass</v>
          </cell>
        </row>
        <row r="19">
          <cell r="D19" t="str">
            <v>Pass</v>
          </cell>
        </row>
        <row r="20">
          <cell r="D20" t="str">
            <v>Pass</v>
          </cell>
        </row>
        <row r="21">
          <cell r="D21" t="str">
            <v>Pass</v>
          </cell>
        </row>
        <row r="22">
          <cell r="D22" t="str">
            <v>Fail</v>
          </cell>
        </row>
        <row r="23">
          <cell r="D23" t="str">
            <v>Pass</v>
          </cell>
        </row>
        <row r="24">
          <cell r="D24" t="str">
            <v>Pass</v>
          </cell>
        </row>
        <row r="25">
          <cell r="D25" t="str">
            <v>Pass</v>
          </cell>
        </row>
        <row r="26">
          <cell r="D26" t="str">
            <v>Pass</v>
          </cell>
        </row>
        <row r="27">
          <cell r="D27" t="str">
            <v>Pass</v>
          </cell>
        </row>
        <row r="28">
          <cell r="D28" t="str">
            <v>Pass</v>
          </cell>
        </row>
        <row r="29">
          <cell r="D29" t="str">
            <v>Pass</v>
          </cell>
        </row>
        <row r="30">
          <cell r="D30" t="str">
            <v>Pass</v>
          </cell>
        </row>
        <row r="31">
          <cell r="D31" t="str">
            <v>Pass</v>
          </cell>
        </row>
        <row r="32">
          <cell r="D32" t="str">
            <v>Pass</v>
          </cell>
        </row>
        <row r="33">
          <cell r="D33" t="str">
            <v>Pass</v>
          </cell>
        </row>
        <row r="34">
          <cell r="D34" t="str">
            <v>Pass</v>
          </cell>
        </row>
        <row r="35">
          <cell r="D35" t="str">
            <v>Pass</v>
          </cell>
        </row>
        <row r="36">
          <cell r="D36" t="str">
            <v>Fail</v>
          </cell>
        </row>
        <row r="37">
          <cell r="D37" t="str">
            <v>Pass</v>
          </cell>
        </row>
        <row r="40">
          <cell r="C40" t="str">
            <v>Pass</v>
          </cell>
          <cell r="D40" t="str">
            <v>Pass</v>
          </cell>
          <cell r="E40" t="str">
            <v>Pass</v>
          </cell>
          <cell r="F40" t="str">
            <v>Fail</v>
          </cell>
          <cell r="G40" t="str">
            <v>Pass</v>
          </cell>
          <cell r="H40" t="str">
            <v>Pass</v>
          </cell>
          <cell r="I40" t="str">
            <v>Pass</v>
          </cell>
          <cell r="J40" t="str">
            <v>Pass</v>
          </cell>
          <cell r="K40" t="str">
            <v>Pass</v>
          </cell>
          <cell r="L40" t="str">
            <v>Pass</v>
          </cell>
          <cell r="M40" t="str">
            <v>Pass</v>
          </cell>
          <cell r="N40" t="str">
            <v>Pass</v>
          </cell>
          <cell r="O40" t="str">
            <v>Pass</v>
          </cell>
          <cell r="P40" t="str">
            <v>Pass</v>
          </cell>
          <cell r="Q40" t="str">
            <v>Pass</v>
          </cell>
          <cell r="R40" t="str">
            <v>Pass</v>
          </cell>
          <cell r="S40" t="str">
            <v>Pass</v>
          </cell>
          <cell r="T40" t="str">
            <v>Pass</v>
          </cell>
          <cell r="U40" t="str">
            <v>Pass</v>
          </cell>
          <cell r="V40" t="str">
            <v>Pass</v>
          </cell>
          <cell r="W40" t="str">
            <v>Fail</v>
          </cell>
          <cell r="X40" t="str">
            <v>Fail</v>
          </cell>
          <cell r="Y40" t="str">
            <v>Pass</v>
          </cell>
          <cell r="Z40" t="str">
            <v>Pass</v>
          </cell>
        </row>
      </sheetData>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21-22 submitted baselines"/>
      <sheetName val="21-22 HN places"/>
      <sheetName val="Proposed Free Schools"/>
      <sheetName val="IndicativeNFF NNDR PaidBy ESFA"/>
      <sheetName val="FSM6 update"/>
      <sheetName val="Inputs &amp; Adjustments"/>
      <sheetName val="Local Factors"/>
      <sheetName val="LA estimate of NNDR 22-23"/>
      <sheetName val="Adjusted Factors"/>
      <sheetName val="21-22 final baselines"/>
      <sheetName val="Commentary"/>
      <sheetName val="ProformaAggregation"/>
      <sheetName val="Proforma"/>
      <sheetName val="Block transfers"/>
      <sheetName val="De Delegation"/>
      <sheetName val="Education Functions"/>
      <sheetName val="New ISB"/>
      <sheetName val="School level SB"/>
      <sheetName val="Recoupment"/>
      <sheetName val="Post-16 infrastructure changes"/>
      <sheetName val="Validation sheet"/>
    </sheetNames>
    <sheetDataSet>
      <sheetData sheetId="0"/>
      <sheetData sheetId="1">
        <row r="7">
          <cell r="T7" t="str">
            <v>22-23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ow r="12">
          <cell r="E12" t="str">
            <v>No</v>
          </cell>
        </row>
        <row r="46">
          <cell r="D46">
            <v>2</v>
          </cell>
          <cell r="G46">
            <v>21.4</v>
          </cell>
          <cell r="J46" t="str">
            <v>Yes</v>
          </cell>
          <cell r="L46" t="str">
            <v>NFF</v>
          </cell>
        </row>
        <row r="47">
          <cell r="D47">
            <v>3</v>
          </cell>
          <cell r="G47">
            <v>120</v>
          </cell>
          <cell r="J47" t="str">
            <v>Yes</v>
          </cell>
          <cell r="L47" t="str">
            <v>NFF</v>
          </cell>
        </row>
        <row r="48">
          <cell r="D48">
            <v>2</v>
          </cell>
          <cell r="G48">
            <v>69.2</v>
          </cell>
          <cell r="J48" t="str">
            <v>Yes</v>
          </cell>
          <cell r="L48" t="str">
            <v>NFF</v>
          </cell>
        </row>
        <row r="49">
          <cell r="D49">
            <v>2</v>
          </cell>
          <cell r="G49">
            <v>62.5</v>
          </cell>
          <cell r="J49" t="str">
            <v>Yes</v>
          </cell>
          <cell r="L49" t="str">
            <v>NFF</v>
          </cell>
        </row>
      </sheetData>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21-22 submitted baselines"/>
      <sheetName val="21-22 HN places"/>
      <sheetName val="Proposed Free Schools"/>
      <sheetName val="IndicativeNFF NNDR PaidBy ESFA"/>
      <sheetName val="FSM6 update"/>
      <sheetName val="Inputs &amp; Adjustments"/>
      <sheetName val="Local Factors"/>
      <sheetName val="LA estimate of NNDR 22-23"/>
      <sheetName val="Adjusted Factors"/>
      <sheetName val="21-22 final baselines"/>
      <sheetName val="Commentary"/>
      <sheetName val="ProformaAggregation"/>
      <sheetName val="Proforma"/>
      <sheetName val="Block transfers"/>
      <sheetName val="De Delegation"/>
      <sheetName val="Education Functions"/>
      <sheetName val="New ISB"/>
      <sheetName val="School level SB"/>
      <sheetName val="Recoupment"/>
      <sheetName val="Post-16 infrastructure changes"/>
      <sheetName val="Validation sheet"/>
    </sheetNames>
    <sheetDataSet>
      <sheetData sheetId="0" refreshError="1"/>
      <sheetData sheetId="1" refreshError="1">
        <row r="7">
          <cell r="T7" t="str">
            <v>22-23</v>
          </cell>
        </row>
        <row r="9">
          <cell r="T9" t="str">
            <v>21-22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5-16 submitted baselines"/>
      <sheetName val="15-16 submitted HN places"/>
      <sheetName val="Inputs &amp; Adjustments"/>
      <sheetName val="Local Factors"/>
      <sheetName val="Adjusted Factors"/>
      <sheetName val="15-16 final baselines"/>
      <sheetName val="Commentary"/>
      <sheetName val="Proforma"/>
      <sheetName val="De Delegation"/>
      <sheetName val="New ISB"/>
      <sheetName val="School level SB"/>
      <sheetName val="Recoupment"/>
      <sheetName val="Validation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0">
          <cell r="D30" t="str">
            <v>Low Attainment % old FSP 73</v>
          </cell>
        </row>
      </sheetData>
      <sheetData sheetId="11" refreshError="1"/>
      <sheetData sheetId="12" refreshError="1"/>
      <sheetData sheetId="13" refreshError="1"/>
      <sheetData sheetId="14" refreshError="1"/>
      <sheetData sheetId="15" refreshError="1"/>
    </sheetDataSet>
  </externalBook>
</externalLink>
</file>

<file path=xl/persons/person.xml><?xml version="1.0" encoding="utf-8"?>
<personList xmlns="http://schemas.microsoft.com/office/spreadsheetml/2018/threadedcomments" xmlns:x="http://schemas.openxmlformats.org/spreadsheetml/2006/main">
  <person displayName="Burke, Gary (Finance)" id="{6550F697-7B49-41C5-9B07-8C47228F645B}" userId="S::BurkeG2@liverpool.gov.uk::8717232a-bdbe-4cf2-a5ad-4624f1ff82a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92" dT="2022-01-06T16:56:02.28" personId="{6550F697-7B49-41C5-9B07-8C47228F645B}" id="{8CBDD795-5BFC-4AE9-9644-0DDBE2682479}">
    <text>From 21-22 APT (Local Factors Tab)</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4C417-75BE-407B-B067-B7F2E99A563C}">
  <sheetPr codeName="Sheet1">
    <pageSetUpPr fitToPage="1"/>
  </sheetPr>
  <dimension ref="B1:T98"/>
  <sheetViews>
    <sheetView tabSelected="1" view="pageBreakPreview" topLeftCell="A61" zoomScale="110" zoomScaleNormal="80" zoomScaleSheetLayoutView="110" workbookViewId="0">
      <selection activeCell="I78" sqref="I78"/>
    </sheetView>
  </sheetViews>
  <sheetFormatPr defaultColWidth="8.88671875" defaultRowHeight="14.4" x14ac:dyDescent="0.3"/>
  <cols>
    <col min="1" max="1" width="6" style="492" customWidth="1"/>
    <col min="2" max="2" width="30.33203125" style="492" customWidth="1"/>
    <col min="3" max="3" width="44.5546875" style="492" customWidth="1"/>
    <col min="4" max="4" width="13.6640625" style="492" customWidth="1"/>
    <col min="5" max="5" width="20.5546875" style="492" bestFit="1" customWidth="1"/>
    <col min="6" max="6" width="10.6640625" style="492" customWidth="1"/>
    <col min="7" max="7" width="12.44140625" style="492" customWidth="1"/>
    <col min="8" max="8" width="11.6640625" style="492" customWidth="1"/>
    <col min="9" max="9" width="12" style="492" customWidth="1"/>
    <col min="10" max="10" width="12.6640625" style="492" bestFit="1" customWidth="1"/>
    <col min="11" max="11" width="10.88671875" style="492" bestFit="1" customWidth="1"/>
    <col min="12" max="13" width="8.88671875" style="492"/>
    <col min="14" max="14" width="32.109375" style="492" customWidth="1"/>
    <col min="15" max="15" width="55.5546875" style="492" customWidth="1"/>
    <col min="16" max="16" width="13.88671875" style="492" bestFit="1" customWidth="1"/>
    <col min="17" max="17" width="17.33203125" style="492" customWidth="1"/>
    <col min="18" max="18" width="13.88671875" style="492" bestFit="1" customWidth="1"/>
    <col min="19" max="19" width="10.6640625" style="492" bestFit="1" customWidth="1"/>
    <col min="20" max="16384" width="8.88671875" style="492"/>
  </cols>
  <sheetData>
    <row r="1" spans="2:19" x14ac:dyDescent="0.3">
      <c r="B1" s="2" t="s">
        <v>0</v>
      </c>
      <c r="C1" s="39"/>
      <c r="D1" s="39"/>
      <c r="E1" s="39"/>
      <c r="F1" s="39"/>
      <c r="G1" s="39"/>
      <c r="H1" s="39"/>
      <c r="I1" s="39"/>
      <c r="J1" s="491"/>
      <c r="K1" s="491"/>
      <c r="L1" s="39"/>
      <c r="M1" s="39"/>
      <c r="N1" s="39"/>
      <c r="O1" s="39"/>
      <c r="P1" s="39"/>
      <c r="Q1" s="39"/>
      <c r="R1" s="39"/>
      <c r="S1" s="39"/>
    </row>
    <row r="2" spans="2:19" x14ac:dyDescent="0.3">
      <c r="B2" s="34"/>
      <c r="C2" s="26"/>
      <c r="D2" s="1"/>
      <c r="E2" s="1"/>
      <c r="F2" s="1"/>
      <c r="G2" s="39"/>
      <c r="H2" s="39"/>
      <c r="I2" s="39"/>
      <c r="J2" s="491"/>
      <c r="K2" s="491"/>
      <c r="L2" s="39"/>
      <c r="M2" s="39"/>
      <c r="N2" s="39"/>
      <c r="O2" s="39"/>
      <c r="P2" s="39"/>
      <c r="Q2" s="39"/>
      <c r="R2" s="39"/>
      <c r="S2" s="39"/>
    </row>
    <row r="3" spans="2:19" x14ac:dyDescent="0.3">
      <c r="B3" s="616"/>
      <c r="C3" s="39"/>
      <c r="D3" s="1"/>
      <c r="E3" s="1"/>
      <c r="F3" s="1"/>
      <c r="G3" s="1"/>
      <c r="H3" s="1"/>
      <c r="I3" s="1"/>
      <c r="J3" s="121"/>
      <c r="K3" s="426"/>
      <c r="L3" s="39"/>
      <c r="M3" s="39"/>
      <c r="N3" s="39"/>
      <c r="O3" s="39"/>
      <c r="P3" s="39"/>
      <c r="Q3" s="39"/>
      <c r="R3" s="39"/>
      <c r="S3" s="39"/>
    </row>
    <row r="4" spans="2:19" x14ac:dyDescent="0.3">
      <c r="B4" s="617"/>
      <c r="C4" s="39"/>
      <c r="D4" s="1"/>
      <c r="E4" s="1"/>
      <c r="F4" s="1"/>
      <c r="G4" s="1"/>
      <c r="H4" s="1"/>
      <c r="I4" s="1"/>
      <c r="J4" s="121"/>
      <c r="K4" s="426"/>
      <c r="L4" s="39"/>
      <c r="M4" s="39"/>
      <c r="N4" s="39"/>
      <c r="O4" s="39"/>
      <c r="P4" s="39"/>
      <c r="Q4" s="39"/>
      <c r="R4" s="39"/>
      <c r="S4" s="39"/>
    </row>
    <row r="5" spans="2:19" x14ac:dyDescent="0.3">
      <c r="B5" s="617"/>
      <c r="C5" s="39"/>
      <c r="D5" s="1"/>
      <c r="E5" s="1"/>
      <c r="F5" s="1" t="s">
        <v>898</v>
      </c>
      <c r="G5" s="1"/>
      <c r="H5" s="1"/>
      <c r="I5" s="1"/>
      <c r="J5" s="121"/>
      <c r="K5" s="426"/>
      <c r="L5" s="39"/>
      <c r="M5" s="39"/>
      <c r="N5" s="520"/>
      <c r="O5" s="39"/>
      <c r="P5" s="39"/>
      <c r="Q5" s="39"/>
      <c r="R5" s="39"/>
      <c r="S5" s="39"/>
    </row>
    <row r="6" spans="2:19" x14ac:dyDescent="0.3">
      <c r="B6" s="617"/>
      <c r="C6" s="39"/>
      <c r="D6" s="1"/>
      <c r="E6" s="1"/>
      <c r="F6" s="1"/>
      <c r="G6" s="1"/>
      <c r="H6" s="1"/>
      <c r="I6" s="1"/>
      <c r="J6" s="121"/>
      <c r="K6" s="426"/>
      <c r="L6" s="39"/>
      <c r="M6" s="39"/>
      <c r="N6" s="520"/>
      <c r="O6" s="39"/>
      <c r="P6" s="39"/>
      <c r="Q6" s="39"/>
      <c r="R6" s="39"/>
      <c r="S6" s="39"/>
    </row>
    <row r="7" spans="2:19" x14ac:dyDescent="0.3">
      <c r="B7" s="618"/>
      <c r="C7" s="39"/>
      <c r="D7" s="1"/>
      <c r="E7" s="1"/>
      <c r="F7" s="1"/>
      <c r="G7" s="1"/>
      <c r="H7" s="1"/>
      <c r="I7" s="1"/>
      <c r="J7" s="121"/>
      <c r="K7" s="426"/>
      <c r="L7" s="491"/>
      <c r="M7" s="39"/>
      <c r="N7" s="520"/>
      <c r="O7" s="520"/>
      <c r="P7" s="39"/>
      <c r="Q7" s="39"/>
      <c r="R7" s="39"/>
      <c r="S7" s="39"/>
    </row>
    <row r="8" spans="2:19" ht="15" thickBot="1" x14ac:dyDescent="0.35">
      <c r="B8" s="34"/>
      <c r="C8" s="26"/>
      <c r="D8" s="1"/>
      <c r="E8" s="1"/>
      <c r="F8" s="1"/>
      <c r="G8" s="1"/>
      <c r="H8" s="1"/>
      <c r="I8" s="1"/>
      <c r="J8" s="121"/>
      <c r="K8" s="426"/>
      <c r="L8" s="491"/>
      <c r="M8" s="39"/>
      <c r="N8" s="487" t="s">
        <v>1</v>
      </c>
      <c r="O8" s="488" t="s">
        <v>1</v>
      </c>
      <c r="P8" s="520"/>
      <c r="Q8" s="39"/>
      <c r="R8" s="39"/>
      <c r="S8" s="39"/>
    </row>
    <row r="9" spans="2:19" ht="15" thickBot="1" x14ac:dyDescent="0.35">
      <c r="B9" s="519">
        <f>IFERROR(VLOOKUP(C9,'Annex A'!$A$15:$B$212,2,FALSE),"-")</f>
        <v>3414782</v>
      </c>
      <c r="C9" s="625" t="s">
        <v>173</v>
      </c>
      <c r="D9" s="626"/>
      <c r="E9" s="626"/>
      <c r="F9" s="627"/>
      <c r="G9" s="1"/>
      <c r="H9" s="1"/>
      <c r="I9" s="1"/>
      <c r="J9" s="121"/>
      <c r="K9" s="426"/>
      <c r="L9" s="491"/>
      <c r="M9" s="39"/>
      <c r="N9" s="21">
        <f>B9</f>
        <v>3414782</v>
      </c>
      <c r="O9" s="465" t="str">
        <f>C9</f>
        <v>Notre Dame Catholic College for the Arts</v>
      </c>
      <c r="P9" s="39"/>
      <c r="Q9" s="39"/>
      <c r="R9" s="39"/>
      <c r="S9" s="39"/>
    </row>
    <row r="10" spans="2:19" x14ac:dyDescent="0.3">
      <c r="B10" s="37"/>
      <c r="C10" s="41"/>
      <c r="D10" s="41"/>
      <c r="E10" s="41"/>
      <c r="F10" s="41"/>
      <c r="G10" s="1"/>
      <c r="H10" s="1"/>
      <c r="I10" s="1"/>
      <c r="J10" s="121"/>
      <c r="K10" s="426"/>
      <c r="L10" s="491"/>
      <c r="M10" s="39"/>
      <c r="N10" s="39"/>
      <c r="O10" s="39"/>
      <c r="P10" s="39"/>
      <c r="Q10" s="39"/>
      <c r="R10" s="39"/>
      <c r="S10" s="39"/>
    </row>
    <row r="11" spans="2:19" ht="15" thickBot="1" x14ac:dyDescent="0.35">
      <c r="B11" s="632" t="s">
        <v>2</v>
      </c>
      <c r="C11" s="632"/>
      <c r="D11" s="632"/>
      <c r="E11" s="632"/>
      <c r="F11" s="632"/>
      <c r="G11" s="632"/>
      <c r="H11" s="632"/>
      <c r="I11" s="632"/>
      <c r="J11" s="121"/>
      <c r="K11" s="426"/>
      <c r="L11" s="491"/>
      <c r="M11" s="39"/>
      <c r="N11" s="637" t="s">
        <v>3</v>
      </c>
      <c r="O11" s="637"/>
      <c r="P11" s="637"/>
      <c r="Q11" s="637"/>
      <c r="R11" s="637"/>
      <c r="S11" s="637"/>
    </row>
    <row r="12" spans="2:19" ht="15" thickBot="1" x14ac:dyDescent="0.35">
      <c r="B12" s="27"/>
      <c r="C12" s="28"/>
      <c r="D12" s="1"/>
      <c r="E12" s="38"/>
      <c r="F12" s="28"/>
      <c r="G12" s="1"/>
      <c r="H12" s="28"/>
      <c r="I12" s="28"/>
      <c r="J12" s="121"/>
      <c r="K12" s="426"/>
      <c r="L12" s="491"/>
      <c r="M12" s="39"/>
      <c r="N12" s="39"/>
      <c r="O12" s="39"/>
      <c r="P12" s="42" t="s">
        <v>1105</v>
      </c>
      <c r="Q12" s="42" t="s">
        <v>1106</v>
      </c>
      <c r="R12" s="42" t="s">
        <v>356</v>
      </c>
      <c r="S12" s="43" t="s">
        <v>22</v>
      </c>
    </row>
    <row r="13" spans="2:19" ht="15" thickBot="1" x14ac:dyDescent="0.35">
      <c r="B13" s="29" t="s">
        <v>4</v>
      </c>
      <c r="C13" s="30"/>
      <c r="D13" s="31"/>
      <c r="E13" s="32"/>
      <c r="F13" s="32"/>
      <c r="G13" s="32"/>
      <c r="H13" s="32"/>
      <c r="I13" s="32"/>
      <c r="J13" s="121"/>
      <c r="K13" s="426"/>
      <c r="L13" s="491"/>
      <c r="M13" s="491"/>
      <c r="N13" s="643" t="s">
        <v>354</v>
      </c>
      <c r="O13" s="644"/>
      <c r="P13" s="436">
        <v>7.5</v>
      </c>
      <c r="Q13" s="438">
        <v>0</v>
      </c>
      <c r="R13" s="648">
        <f>IFERROR(VLOOKUP($B$9,'De-Delegation'!$B$5:$T$177,3,FALSE),0)</f>
        <v>871.5</v>
      </c>
      <c r="S13" s="45">
        <f>IFERROR(VLOOKUP($B$9,'De-Delegation'!$B$5:$T$175,5,FALSE),0)</f>
        <v>0</v>
      </c>
    </row>
    <row r="14" spans="2:19" ht="15" thickBot="1" x14ac:dyDescent="0.35">
      <c r="B14" s="565" t="s">
        <v>258</v>
      </c>
      <c r="C14" s="24"/>
      <c r="D14" s="68"/>
      <c r="E14" s="69" t="s">
        <v>6</v>
      </c>
      <c r="F14" s="464"/>
      <c r="G14" s="628">
        <f>IFERROR(VLOOKUP($B$9,'Pupil Numbers - Oct 21'!$A$2:$W$184,4,FALSE),0)</f>
        <v>977</v>
      </c>
      <c r="H14" s="629"/>
      <c r="I14" s="317"/>
      <c r="J14" s="121"/>
      <c r="K14" s="426"/>
      <c r="L14" s="491"/>
      <c r="M14" s="491"/>
      <c r="N14" s="641" t="s">
        <v>355</v>
      </c>
      <c r="O14" s="653"/>
      <c r="P14" s="437">
        <v>2</v>
      </c>
      <c r="Q14" s="438">
        <v>0</v>
      </c>
      <c r="R14" s="649"/>
      <c r="S14" s="46">
        <f>IFERROR(VLOOKUP($B$9,'De-Delegation'!$B$5:$T$175,6,FALSE),0)</f>
        <v>0</v>
      </c>
    </row>
    <row r="15" spans="2:19" ht="15" thickBot="1" x14ac:dyDescent="0.35">
      <c r="B15" s="566"/>
      <c r="C15" s="23" t="s">
        <v>7</v>
      </c>
      <c r="D15" s="591" t="s">
        <v>8</v>
      </c>
      <c r="E15" s="592"/>
      <c r="F15" s="635" t="s">
        <v>6</v>
      </c>
      <c r="G15" s="636"/>
      <c r="H15" s="23" t="s">
        <v>9</v>
      </c>
      <c r="I15" s="40" t="s">
        <v>10</v>
      </c>
      <c r="J15" s="121"/>
      <c r="K15" s="426"/>
      <c r="L15" s="491"/>
      <c r="M15" s="491"/>
      <c r="N15" s="641" t="s">
        <v>357</v>
      </c>
      <c r="O15" s="653"/>
      <c r="P15" s="437">
        <v>11.5</v>
      </c>
      <c r="Q15" s="438">
        <v>0</v>
      </c>
      <c r="R15" s="649"/>
      <c r="S15" s="46">
        <f>IFERROR(VLOOKUP($B$9,'De-Delegation'!$B$5:$T$175,8,FALSE),0)</f>
        <v>0</v>
      </c>
    </row>
    <row r="16" spans="2:19" ht="15" thickBot="1" x14ac:dyDescent="0.35">
      <c r="B16" s="566"/>
      <c r="C16" s="25" t="s">
        <v>11</v>
      </c>
      <c r="D16" s="630">
        <v>3247.989176</v>
      </c>
      <c r="E16" s="631"/>
      <c r="F16" s="633">
        <f>IFERROR(VLOOKUP($B$9,Primary!B$4:F$134,5,FALSE),0)</f>
        <v>0</v>
      </c>
      <c r="G16" s="634"/>
      <c r="H16" s="8">
        <f>D16*F16</f>
        <v>0</v>
      </c>
      <c r="I16" s="645">
        <f>SUM(H16:H18)</f>
        <v>4167994.9978089994</v>
      </c>
      <c r="J16" s="121"/>
      <c r="K16" s="426"/>
      <c r="L16" s="491"/>
      <c r="M16" s="426"/>
      <c r="N16" s="641" t="s">
        <v>358</v>
      </c>
      <c r="O16" s="653"/>
      <c r="P16" s="437">
        <v>4.5</v>
      </c>
      <c r="Q16" s="489">
        <v>4.5</v>
      </c>
      <c r="R16" s="649"/>
      <c r="S16" s="46">
        <f>IFERROR(VLOOKUP($B$9,'De-Delegation'!$B$5:$T$175,9,FALSE),0)</f>
        <v>3921.75</v>
      </c>
    </row>
    <row r="17" spans="2:20" ht="15" thickBot="1" x14ac:dyDescent="0.35">
      <c r="B17" s="566"/>
      <c r="C17" s="460" t="s">
        <v>12</v>
      </c>
      <c r="D17" s="619">
        <v>4579.6950699999998</v>
      </c>
      <c r="E17" s="620"/>
      <c r="F17" s="556">
        <f>IFERROR(VLOOKUP($B$9,Secondary!B$4:H$45,5,FALSE),0)</f>
        <v>567.5</v>
      </c>
      <c r="G17" s="557"/>
      <c r="H17" s="9">
        <f>D17*F17</f>
        <v>2598976.9522249997</v>
      </c>
      <c r="I17" s="646"/>
      <c r="J17" s="121"/>
      <c r="K17" s="426"/>
      <c r="L17" s="491"/>
      <c r="M17" s="491"/>
      <c r="N17" s="641" t="s">
        <v>359</v>
      </c>
      <c r="O17" s="642"/>
      <c r="P17" s="437">
        <v>13</v>
      </c>
      <c r="Q17" s="438">
        <v>0</v>
      </c>
      <c r="R17" s="649"/>
      <c r="S17" s="46">
        <f>IFERROR(VLOOKUP($B$9,'De-Delegation'!$B$5:$T$175,11,FALSE),0)</f>
        <v>0</v>
      </c>
    </row>
    <row r="18" spans="2:20" ht="15" thickBot="1" x14ac:dyDescent="0.35">
      <c r="B18" s="567"/>
      <c r="C18" s="36" t="s">
        <v>13</v>
      </c>
      <c r="D18" s="621">
        <v>5161.243571</v>
      </c>
      <c r="E18" s="622"/>
      <c r="F18" s="623">
        <f>IFERROR(VLOOKUP($B$9,Secondary!B$4:H$45,7,FALSE),0)</f>
        <v>304</v>
      </c>
      <c r="G18" s="624"/>
      <c r="H18" s="10">
        <f>D18*F18</f>
        <v>1569018.0455839999</v>
      </c>
      <c r="I18" s="647"/>
      <c r="J18" s="121"/>
      <c r="K18" s="426"/>
      <c r="L18" s="491"/>
      <c r="M18" s="491"/>
      <c r="N18" s="430" t="s">
        <v>360</v>
      </c>
      <c r="O18" s="431"/>
      <c r="P18" s="437">
        <v>5.73</v>
      </c>
      <c r="Q18" s="489">
        <v>8.18</v>
      </c>
      <c r="R18" s="650"/>
      <c r="S18" s="46">
        <f>IFERROR(VLOOKUP($B$9,'De-Delegation'!$B$5:$T$175,12,FALSE),0)</f>
        <v>7128.87</v>
      </c>
    </row>
    <row r="19" spans="2:20" ht="15" thickBot="1" x14ac:dyDescent="0.35">
      <c r="B19" s="565" t="s">
        <v>35</v>
      </c>
      <c r="C19" s="48"/>
      <c r="D19" s="79" t="s">
        <v>21</v>
      </c>
      <c r="E19" s="80" t="s">
        <v>5</v>
      </c>
      <c r="F19" s="80" t="s">
        <v>21</v>
      </c>
      <c r="G19" s="80" t="s">
        <v>5</v>
      </c>
      <c r="H19" s="81" t="s">
        <v>9</v>
      </c>
      <c r="I19" s="40" t="s">
        <v>10</v>
      </c>
      <c r="J19" s="121"/>
      <c r="K19" s="426"/>
      <c r="L19" s="491"/>
      <c r="M19" s="491"/>
      <c r="N19" s="643" t="s">
        <v>361</v>
      </c>
      <c r="O19" s="644"/>
      <c r="P19" s="144">
        <v>4.75</v>
      </c>
      <c r="Q19" s="490">
        <v>4.75</v>
      </c>
      <c r="R19" s="145">
        <f>IFERROR(VLOOKUP($B$9,'De-Delegation'!$B$5:$T$177,15,FALSE),0)</f>
        <v>404.11475409836021</v>
      </c>
      <c r="S19" s="46">
        <f>IFERROR(VLOOKUP($B$9,'De-Delegation'!$B$5:$T$175,17,FALSE),0)</f>
        <v>1919.545081967211</v>
      </c>
    </row>
    <row r="20" spans="2:20" ht="15" thickBot="1" x14ac:dyDescent="0.35">
      <c r="B20" s="566"/>
      <c r="C20" s="49" t="s">
        <v>14</v>
      </c>
      <c r="D20" s="11">
        <v>470</v>
      </c>
      <c r="E20" s="16">
        <v>470</v>
      </c>
      <c r="F20" s="427">
        <f>IFERROR(VLOOKUP($B$9,Deprevation!$B$3:$BQ$152,27,FALSE),0)</f>
        <v>0</v>
      </c>
      <c r="G20" s="427">
        <f>IFERROR(VLOOKUP($B$9,Deprevation!$B$3:$BQ$152,29,FALSE),0)</f>
        <v>404.11475409836021</v>
      </c>
      <c r="H20" s="5">
        <f>(D20*F20)+(E20*G20)</f>
        <v>189933.9344262293</v>
      </c>
      <c r="I20" s="654">
        <f>SUM(H20:H27)</f>
        <v>1269130.5455912589</v>
      </c>
      <c r="J20" s="121"/>
      <c r="K20" s="426"/>
      <c r="L20" s="491"/>
      <c r="M20" s="491"/>
      <c r="N20" s="651" t="s">
        <v>15</v>
      </c>
      <c r="O20" s="652"/>
      <c r="P20" s="44"/>
      <c r="Q20" s="47"/>
      <c r="R20" s="47"/>
      <c r="S20" s="47">
        <f>SUM(S13:S19)</f>
        <v>12970.16508196721</v>
      </c>
    </row>
    <row r="21" spans="2:20" x14ac:dyDescent="0.3">
      <c r="B21" s="566"/>
      <c r="C21" s="49" t="s">
        <v>596</v>
      </c>
      <c r="D21" s="172">
        <v>590</v>
      </c>
      <c r="E21" s="173">
        <v>865</v>
      </c>
      <c r="F21" s="176">
        <f>IFERROR(VLOOKUP($B$9,Deprevation!$B$3:$BQ$152,28,FALSE),0)</f>
        <v>0</v>
      </c>
      <c r="G21" s="428">
        <f>IFERROR(VLOOKUP($B$9,Deprevation!$B$3:$BQ$152,30,FALSE),0)</f>
        <v>501.06147540983574</v>
      </c>
      <c r="H21" s="88">
        <f>(D21*F21)+(E21*G21)</f>
        <v>433418.1762295079</v>
      </c>
      <c r="I21" s="655"/>
      <c r="J21" s="121"/>
      <c r="K21" s="50"/>
      <c r="L21" s="54"/>
      <c r="M21" s="54"/>
      <c r="N21" s="50"/>
      <c r="O21" s="50"/>
      <c r="P21" s="50"/>
      <c r="Q21" s="50"/>
      <c r="R21" s="50"/>
      <c r="S21" s="50"/>
    </row>
    <row r="22" spans="2:20" x14ac:dyDescent="0.3">
      <c r="B22" s="566"/>
      <c r="C22" s="459" t="s">
        <v>597</v>
      </c>
      <c r="D22" s="172">
        <v>220</v>
      </c>
      <c r="E22" s="174">
        <v>320</v>
      </c>
      <c r="F22" s="176">
        <f>IFERROR(VLOOKUP($B$9,Deprevation!$B$3:$BQ$152,32,FALSE),0)</f>
        <v>0</v>
      </c>
      <c r="G22" s="429">
        <f>IFERROR(VLOOKUP($B$9,Deprevation!$B$3:$BQ$152,39,FALSE),0)</f>
        <v>2.0433763188745591</v>
      </c>
      <c r="H22" s="88">
        <f t="shared" ref="H22:H28" si="0">(D22*F22)+(E22*G22)</f>
        <v>653.8804220398589</v>
      </c>
      <c r="I22" s="655"/>
      <c r="J22" s="121"/>
      <c r="K22" s="50"/>
      <c r="L22" s="50"/>
      <c r="M22" s="50"/>
      <c r="N22" s="50"/>
      <c r="O22" s="50"/>
      <c r="P22" s="50"/>
      <c r="Q22" s="50"/>
      <c r="R22" s="50"/>
      <c r="S22" s="50"/>
      <c r="T22" s="493"/>
    </row>
    <row r="23" spans="2:20" x14ac:dyDescent="0.3">
      <c r="B23" s="566"/>
      <c r="C23" s="459" t="s">
        <v>598</v>
      </c>
      <c r="D23" s="172">
        <v>270</v>
      </c>
      <c r="E23" s="174">
        <v>425</v>
      </c>
      <c r="F23" s="176">
        <f>IFERROR(VLOOKUP($B$9,Deprevation!$B$3:$BQ$152,33,FALSE),0)</f>
        <v>0</v>
      </c>
      <c r="G23" s="429">
        <f>IFERROR(VLOOKUP($B$9,Deprevation!$B$3:$BQ$152,40,FALSE),0)</f>
        <v>11.238569753810044</v>
      </c>
      <c r="H23" s="88">
        <f t="shared" si="0"/>
        <v>4776.3921453692683</v>
      </c>
      <c r="I23" s="655"/>
      <c r="J23" s="121"/>
      <c r="K23" s="50"/>
      <c r="L23" s="50"/>
      <c r="M23" s="50"/>
      <c r="N23" s="50"/>
      <c r="O23" s="50"/>
      <c r="P23" s="50"/>
      <c r="Q23" s="50"/>
      <c r="R23" s="50"/>
      <c r="S23" s="50"/>
      <c r="T23" s="493"/>
    </row>
    <row r="24" spans="2:20" x14ac:dyDescent="0.3">
      <c r="B24" s="566"/>
      <c r="C24" s="459" t="s">
        <v>16</v>
      </c>
      <c r="D24" s="14">
        <v>420</v>
      </c>
      <c r="E24" s="12">
        <v>595</v>
      </c>
      <c r="F24" s="176">
        <f>IFERROR(VLOOKUP($B$9,Deprevation!$B$3:$BQ$152,34,FALSE),0)</f>
        <v>0</v>
      </c>
      <c r="G24" s="146">
        <f>IFERROR(VLOOKUP($B$9,Deprevation!$B$3:$BQ$152,41,FALSE),0)</f>
        <v>74.583235638921494</v>
      </c>
      <c r="H24" s="6">
        <f t="shared" si="0"/>
        <v>44377.025205158287</v>
      </c>
      <c r="I24" s="655"/>
      <c r="J24" s="121"/>
      <c r="K24" s="50"/>
      <c r="L24" s="50"/>
      <c r="M24" s="50"/>
      <c r="N24" s="51"/>
      <c r="O24" s="51"/>
      <c r="P24" s="51"/>
      <c r="Q24" s="51"/>
      <c r="R24" s="51"/>
      <c r="S24" s="51"/>
      <c r="T24" s="493"/>
    </row>
    <row r="25" spans="2:20" x14ac:dyDescent="0.3">
      <c r="B25" s="566"/>
      <c r="C25" s="459" t="s">
        <v>17</v>
      </c>
      <c r="D25" s="14">
        <v>460</v>
      </c>
      <c r="E25" s="12">
        <v>650</v>
      </c>
      <c r="F25" s="176">
        <f>IFERROR(VLOOKUP($B$9,Deprevation!$B$3:$BQ$152,35,FALSE),0)</f>
        <v>0</v>
      </c>
      <c r="G25" s="146">
        <f>IFERROR(VLOOKUP($B$9,Deprevation!$B$3:$BQ$152,42,FALSE),0)</f>
        <v>68.453106682297815</v>
      </c>
      <c r="H25" s="6">
        <f t="shared" si="0"/>
        <v>44494.519343493579</v>
      </c>
      <c r="I25" s="655"/>
      <c r="J25" s="121"/>
      <c r="K25" s="50"/>
      <c r="L25" s="50"/>
      <c r="M25" s="50"/>
      <c r="N25" s="56"/>
      <c r="O25" s="56"/>
      <c r="P25" s="57" t="s">
        <v>21</v>
      </c>
      <c r="Q25" s="57"/>
      <c r="R25" s="57"/>
      <c r="S25" s="57" t="s">
        <v>5</v>
      </c>
      <c r="T25" s="493"/>
    </row>
    <row r="26" spans="2:20" x14ac:dyDescent="0.3">
      <c r="B26" s="566"/>
      <c r="C26" s="459" t="s">
        <v>18</v>
      </c>
      <c r="D26" s="14">
        <v>490</v>
      </c>
      <c r="E26" s="12">
        <v>700</v>
      </c>
      <c r="F26" s="176">
        <f>IFERROR(VLOOKUP($B$9,Deprevation!$B$3:$BQ$152,36,FALSE),0)</f>
        <v>0</v>
      </c>
      <c r="G26" s="146">
        <f>IFERROR(VLOOKUP($B$9,Deprevation!$B$3:$BQ$152,43,FALSE),0)</f>
        <v>342.26553341148906</v>
      </c>
      <c r="H26" s="6">
        <f t="shared" si="0"/>
        <v>239585.87338804235</v>
      </c>
      <c r="I26" s="655"/>
      <c r="J26" s="121"/>
      <c r="K26" s="50"/>
      <c r="L26" s="50"/>
      <c r="M26" s="50"/>
      <c r="N26" s="638" t="s">
        <v>22</v>
      </c>
      <c r="O26" s="638"/>
      <c r="P26" s="52"/>
      <c r="Q26" s="52"/>
      <c r="R26" s="52"/>
      <c r="S26" s="52"/>
      <c r="T26" s="493"/>
    </row>
    <row r="27" spans="2:20" ht="14.4" customHeight="1" thickBot="1" x14ac:dyDescent="0.35">
      <c r="B27" s="567"/>
      <c r="C27" s="461" t="s">
        <v>19</v>
      </c>
      <c r="D27" s="15">
        <v>640</v>
      </c>
      <c r="E27" s="13">
        <v>890</v>
      </c>
      <c r="F27" s="177">
        <f>IFERROR(VLOOKUP($B$9,Deprevation!$B$3:$BQ$152,37,FALSE),0)</f>
        <v>0</v>
      </c>
      <c r="G27" s="147">
        <f>IFERROR(VLOOKUP($B$9,Deprevation!$B$3:$BQ$152,44,FALSE),0)</f>
        <v>350.43903868698692</v>
      </c>
      <c r="H27" s="7">
        <f>(D27*F27)+(E27*G27)</f>
        <v>311890.74443141837</v>
      </c>
      <c r="I27" s="656"/>
      <c r="J27" s="121"/>
      <c r="K27" s="50"/>
      <c r="L27" s="50"/>
      <c r="M27" s="50"/>
      <c r="N27" s="599" t="s">
        <v>23</v>
      </c>
      <c r="O27" s="599"/>
      <c r="P27" s="53">
        <v>0</v>
      </c>
      <c r="Q27" s="53"/>
      <c r="R27" s="53"/>
      <c r="S27" s="53">
        <v>0</v>
      </c>
      <c r="T27" s="493"/>
    </row>
    <row r="28" spans="2:20" x14ac:dyDescent="0.3">
      <c r="B28" s="568" t="s">
        <v>1089</v>
      </c>
      <c r="C28" s="569"/>
      <c r="D28" s="89">
        <v>565</v>
      </c>
      <c r="E28" s="466">
        <v>1530</v>
      </c>
      <c r="F28" s="175">
        <f>IFERROR(VLOOKUP($B$9,Deprevation!$B$3:$BQ$152,47,FALSE),0)</f>
        <v>0</v>
      </c>
      <c r="G28" s="92">
        <f>IFERROR(VLOOKUP($B$9,Deprevation!$B$3:$BQ$152,50,FALSE),0)</f>
        <v>19.389344262295108</v>
      </c>
      <c r="H28" s="5">
        <f t="shared" si="0"/>
        <v>29665.696721311513</v>
      </c>
      <c r="I28" s="639">
        <f>SUM(H28:H29)</f>
        <v>390226.76302053395</v>
      </c>
      <c r="J28" s="121"/>
      <c r="K28" s="50"/>
      <c r="L28" s="433"/>
      <c r="M28" s="50"/>
      <c r="N28" s="599" t="s">
        <v>24</v>
      </c>
      <c r="O28" s="599"/>
      <c r="P28" s="53">
        <v>0</v>
      </c>
      <c r="Q28" s="53"/>
      <c r="R28" s="53"/>
      <c r="S28" s="53">
        <v>0</v>
      </c>
    </row>
    <row r="29" spans="2:20" ht="15" thickBot="1" x14ac:dyDescent="0.35">
      <c r="B29" s="572" t="s">
        <v>259</v>
      </c>
      <c r="C29" s="603"/>
      <c r="D29" s="90">
        <v>1130</v>
      </c>
      <c r="E29" s="91">
        <v>1710</v>
      </c>
      <c r="F29" s="84">
        <f>IFERROR(VLOOKUP($B$9,Deprevation!$B$3:$BQ$152,53,FALSE),0)</f>
        <v>0</v>
      </c>
      <c r="G29" s="92">
        <f>IFERROR(VLOOKUP($B$9,Deprevation!$B$3:$BQ$152,59,FALSE),0)</f>
        <v>210.85442473638739</v>
      </c>
      <c r="H29" s="88">
        <f>(D29*F29)+(E29*G29)</f>
        <v>360561.06629922241</v>
      </c>
      <c r="I29" s="640"/>
      <c r="J29" s="121"/>
      <c r="K29" s="486"/>
      <c r="L29" s="433"/>
      <c r="M29" s="50"/>
      <c r="N29" s="599" t="s">
        <v>25</v>
      </c>
      <c r="O29" s="599"/>
      <c r="P29" s="53">
        <v>0</v>
      </c>
      <c r="Q29" s="53"/>
      <c r="R29" s="53"/>
      <c r="S29" s="53">
        <v>0</v>
      </c>
    </row>
    <row r="30" spans="2:20" ht="16.5" customHeight="1" thickBot="1" x14ac:dyDescent="0.35">
      <c r="B30" s="607" t="s">
        <v>27</v>
      </c>
      <c r="C30" s="608"/>
      <c r="D30" s="608"/>
      <c r="E30" s="608"/>
      <c r="F30" s="608"/>
      <c r="G30" s="608"/>
      <c r="H30" s="609"/>
      <c r="I30" s="4">
        <f>IF(G14=0,0,121300)</f>
        <v>121300</v>
      </c>
      <c r="J30" s="121"/>
      <c r="K30" s="50"/>
      <c r="L30" s="433"/>
      <c r="M30" s="50"/>
      <c r="N30" s="599" t="s">
        <v>26</v>
      </c>
      <c r="O30" s="599"/>
      <c r="P30" s="463"/>
      <c r="Q30" s="463"/>
      <c r="R30" s="463"/>
      <c r="S30" s="53">
        <v>0</v>
      </c>
    </row>
    <row r="31" spans="2:20" x14ac:dyDescent="0.3">
      <c r="B31" s="553" t="s">
        <v>282</v>
      </c>
      <c r="C31" s="558"/>
      <c r="D31" s="558"/>
      <c r="E31" s="558"/>
      <c r="F31" s="558"/>
      <c r="G31" s="558"/>
      <c r="H31" s="559"/>
      <c r="I31" s="4">
        <f>IFERROR(VLOOKUP($B$9,'Rates+Other'!$B$7:$O$190,14,FALSE),0)</f>
        <v>40780.35</v>
      </c>
      <c r="J31" s="121"/>
      <c r="K31" s="50"/>
      <c r="L31" s="433"/>
      <c r="M31" s="50"/>
      <c r="N31" s="575" t="s">
        <v>20</v>
      </c>
      <c r="O31" s="575"/>
      <c r="P31" s="53">
        <v>0</v>
      </c>
      <c r="Q31" s="53"/>
      <c r="R31" s="53"/>
      <c r="S31" s="462"/>
    </row>
    <row r="32" spans="2:20" ht="14.4" customHeight="1" thickBot="1" x14ac:dyDescent="0.35">
      <c r="B32" s="600" t="s">
        <v>260</v>
      </c>
      <c r="C32" s="601"/>
      <c r="D32" s="601"/>
      <c r="E32" s="601"/>
      <c r="F32" s="601"/>
      <c r="G32" s="601"/>
      <c r="H32" s="602"/>
      <c r="I32" s="17">
        <f>IFERROR(VLOOKUP($B$9,'Rates+Other'!$A$204:$G$220,7,FALSE),0)</f>
        <v>0</v>
      </c>
      <c r="J32" s="121"/>
      <c r="K32" s="50"/>
      <c r="L32" s="433"/>
      <c r="M32" s="50"/>
      <c r="N32" s="433"/>
      <c r="O32" s="433"/>
      <c r="P32" s="439"/>
      <c r="Q32" s="433"/>
      <c r="R32" s="433"/>
      <c r="S32" s="433"/>
    </row>
    <row r="33" spans="2:19" ht="15" customHeight="1" x14ac:dyDescent="0.3">
      <c r="B33" s="600" t="s">
        <v>261</v>
      </c>
      <c r="C33" s="601"/>
      <c r="D33" s="601"/>
      <c r="E33" s="601"/>
      <c r="F33" s="601"/>
      <c r="G33" s="601"/>
      <c r="H33" s="602"/>
      <c r="I33" s="19">
        <f>IFERROR(VLOOKUP($B$9,'Rates+Other'!A223:K233,11,FALSE),0)</f>
        <v>0</v>
      </c>
      <c r="J33" s="121"/>
      <c r="K33" s="50"/>
      <c r="L33" s="433"/>
      <c r="M33" s="50"/>
      <c r="N33" s="433"/>
      <c r="O33" s="433"/>
      <c r="P33" s="433"/>
      <c r="Q33" s="433"/>
      <c r="R33" s="433"/>
      <c r="S33" s="433"/>
    </row>
    <row r="34" spans="2:19" ht="15" thickBot="1" x14ac:dyDescent="0.35">
      <c r="B34" s="588" t="s">
        <v>262</v>
      </c>
      <c r="C34" s="589"/>
      <c r="D34" s="589"/>
      <c r="E34" s="589"/>
      <c r="F34" s="589"/>
      <c r="G34" s="589"/>
      <c r="H34" s="590"/>
      <c r="I34" s="18">
        <f>IFERROR(VLOOKUP($B$9,'Rates+Other'!$B$236:$G$241,6,FALSE),0)</f>
        <v>85404.800000000003</v>
      </c>
      <c r="J34" s="121"/>
      <c r="K34" s="50"/>
      <c r="L34" s="433"/>
      <c r="M34" s="50"/>
      <c r="N34" s="433"/>
      <c r="O34" s="433"/>
      <c r="P34" s="433"/>
      <c r="Q34" s="433"/>
      <c r="R34" s="433"/>
      <c r="S34" s="433"/>
    </row>
    <row r="35" spans="2:19" ht="15" thickBot="1" x14ac:dyDescent="0.35">
      <c r="B35" s="33"/>
      <c r="C35" s="33"/>
      <c r="D35" s="33"/>
      <c r="E35" s="33"/>
      <c r="F35" s="33"/>
      <c r="G35" s="33"/>
      <c r="H35" s="33"/>
      <c r="I35" s="3"/>
      <c r="J35" s="121"/>
      <c r="K35" s="426"/>
      <c r="L35" s="433"/>
      <c r="M35" s="50"/>
      <c r="N35" s="50"/>
      <c r="O35" s="50"/>
      <c r="P35" s="50"/>
      <c r="Q35" s="50"/>
      <c r="R35" s="50"/>
      <c r="S35" s="50"/>
    </row>
    <row r="36" spans="2:19" ht="15" customHeight="1" thickBot="1" x14ac:dyDescent="0.35">
      <c r="B36" s="560" t="s">
        <v>28</v>
      </c>
      <c r="C36" s="561"/>
      <c r="D36" s="561"/>
      <c r="E36" s="561"/>
      <c r="F36" s="561"/>
      <c r="G36" s="561"/>
      <c r="H36" s="562"/>
      <c r="I36" s="434">
        <f>SUM(I16:I34)</f>
        <v>6074837.4564207913</v>
      </c>
      <c r="J36" s="454"/>
      <c r="K36" s="50"/>
      <c r="L36" s="433"/>
      <c r="M36" s="50"/>
      <c r="N36" s="50"/>
      <c r="O36" s="50"/>
      <c r="P36" s="50"/>
      <c r="Q36" s="50"/>
      <c r="R36" s="50"/>
      <c r="S36" s="50"/>
    </row>
    <row r="37" spans="2:19" ht="15" thickBot="1" x14ac:dyDescent="0.35">
      <c r="B37" s="604" t="s">
        <v>263</v>
      </c>
      <c r="C37" s="605"/>
      <c r="D37" s="605"/>
      <c r="E37" s="605"/>
      <c r="F37" s="605"/>
      <c r="G37" s="605"/>
      <c r="H37" s="606"/>
      <c r="I37" s="434">
        <f>IFERROR(VLOOKUP($B$9,'MFG &amp; MFL'!$B$12:$L$188,9,FALSE),0)</f>
        <v>0</v>
      </c>
      <c r="J37" s="121"/>
      <c r="K37" s="426"/>
      <c r="L37" s="426"/>
      <c r="M37" s="50"/>
      <c r="N37" s="50"/>
      <c r="O37" s="50"/>
      <c r="P37" s="50"/>
      <c r="Q37" s="50"/>
      <c r="R37" s="50"/>
      <c r="S37" s="50"/>
    </row>
    <row r="38" spans="2:19" ht="15" thickBot="1" x14ac:dyDescent="0.35">
      <c r="B38" s="585" t="s">
        <v>283</v>
      </c>
      <c r="C38" s="586"/>
      <c r="D38" s="586"/>
      <c r="E38" s="586"/>
      <c r="F38" s="586"/>
      <c r="G38" s="586"/>
      <c r="H38" s="587"/>
      <c r="I38" s="467">
        <f>IFERROR(VLOOKUP($B$9,'MFG &amp; MFL'!$B$12:$L$188,10,FALSE),0)</f>
        <v>0</v>
      </c>
      <c r="J38" s="121"/>
      <c r="K38" s="426"/>
      <c r="L38" s="433"/>
      <c r="M38" s="50"/>
      <c r="N38" s="50"/>
      <c r="O38" s="50"/>
      <c r="P38" s="50"/>
      <c r="Q38" s="50"/>
      <c r="R38" s="50"/>
      <c r="S38" s="50"/>
    </row>
    <row r="39" spans="2:19" ht="15" thickBot="1" x14ac:dyDescent="0.35">
      <c r="B39" s="582" t="s">
        <v>29</v>
      </c>
      <c r="C39" s="583"/>
      <c r="D39" s="583"/>
      <c r="E39" s="583"/>
      <c r="F39" s="583"/>
      <c r="G39" s="583"/>
      <c r="H39" s="584"/>
      <c r="I39" s="20">
        <f>SUM(I36:I38)</f>
        <v>6074837.4564207913</v>
      </c>
      <c r="J39" s="454"/>
      <c r="K39" s="455"/>
      <c r="L39" s="455"/>
      <c r="M39" s="50"/>
      <c r="N39" s="50"/>
      <c r="O39" s="50"/>
      <c r="P39" s="50"/>
      <c r="Q39" s="50"/>
      <c r="R39" s="50"/>
      <c r="S39" s="50"/>
    </row>
    <row r="40" spans="2:19" ht="15" thickBot="1" x14ac:dyDescent="0.35">
      <c r="B40" s="35"/>
      <c r="C40" s="35"/>
      <c r="D40" s="35"/>
      <c r="E40" s="35"/>
      <c r="F40" s="35"/>
      <c r="G40" s="35"/>
      <c r="H40" s="35"/>
      <c r="I40" s="55"/>
      <c r="J40" s="121"/>
      <c r="K40" s="426"/>
      <c r="L40" s="426"/>
      <c r="M40" s="50"/>
      <c r="N40" s="50"/>
      <c r="O40" s="50"/>
      <c r="P40" s="50"/>
      <c r="Q40" s="50"/>
      <c r="R40" s="50"/>
      <c r="S40" s="50"/>
    </row>
    <row r="41" spans="2:19" ht="15" thickBot="1" x14ac:dyDescent="0.35">
      <c r="B41" s="585" t="s">
        <v>30</v>
      </c>
      <c r="C41" s="586"/>
      <c r="D41" s="586"/>
      <c r="E41" s="586"/>
      <c r="F41" s="586"/>
      <c r="G41" s="586"/>
      <c r="H41" s="587"/>
      <c r="I41" s="20">
        <f>$S$20</f>
        <v>12970.16508196721</v>
      </c>
      <c r="J41" s="121"/>
      <c r="K41" s="426"/>
      <c r="L41" s="426"/>
      <c r="M41" s="50"/>
      <c r="N41" s="494"/>
      <c r="O41" s="494"/>
      <c r="P41" s="494"/>
      <c r="Q41" s="494"/>
      <c r="R41" s="494"/>
      <c r="S41" s="494"/>
    </row>
    <row r="42" spans="2:19" ht="15" thickBot="1" x14ac:dyDescent="0.35">
      <c r="B42" s="35"/>
      <c r="C42" s="35"/>
      <c r="D42" s="35"/>
      <c r="E42" s="35"/>
      <c r="F42" s="35"/>
      <c r="G42" s="35"/>
      <c r="H42" s="35"/>
      <c r="I42" s="55"/>
      <c r="J42" s="121"/>
      <c r="K42" s="426"/>
      <c r="L42" s="426"/>
      <c r="M42" s="50"/>
      <c r="N42" s="494"/>
      <c r="O42" s="494"/>
      <c r="P42" s="494"/>
      <c r="Q42" s="494"/>
      <c r="R42" s="494"/>
      <c r="S42" s="494"/>
    </row>
    <row r="43" spans="2:19" ht="15" thickBot="1" x14ac:dyDescent="0.35">
      <c r="B43" s="582" t="s">
        <v>31</v>
      </c>
      <c r="C43" s="583"/>
      <c r="D43" s="583"/>
      <c r="E43" s="583"/>
      <c r="F43" s="583"/>
      <c r="G43" s="583"/>
      <c r="H43" s="584"/>
      <c r="I43" s="435">
        <f>I39-I41</f>
        <v>6061867.2913388237</v>
      </c>
      <c r="J43" s="493"/>
      <c r="K43" s="494"/>
      <c r="L43" s="426"/>
      <c r="M43" s="50"/>
      <c r="N43" s="494"/>
      <c r="O43" s="494"/>
      <c r="P43" s="494"/>
      <c r="Q43" s="494"/>
      <c r="R43" s="494"/>
      <c r="S43" s="494"/>
    </row>
    <row r="44" spans="2:19" ht="15" thickBot="1" x14ac:dyDescent="0.35">
      <c r="J44" s="493"/>
      <c r="K44" s="494"/>
      <c r="L44" s="426"/>
      <c r="M44" s="50"/>
      <c r="N44" s="494"/>
      <c r="O44" s="494"/>
      <c r="P44" s="494"/>
      <c r="Q44" s="494"/>
      <c r="R44" s="494"/>
      <c r="S44" s="494"/>
    </row>
    <row r="45" spans="2:19" s="493" customFormat="1" ht="15" thickBot="1" x14ac:dyDescent="0.35">
      <c r="B45" s="657" t="s">
        <v>211</v>
      </c>
      <c r="C45" s="658"/>
      <c r="D45" s="658"/>
      <c r="E45" s="658"/>
      <c r="F45" s="658"/>
      <c r="G45" s="659"/>
      <c r="H45" s="523">
        <f>IFERROR(VLOOKUP($B$9,'Annex A'!B8:O272,14,0),0)</f>
        <v>443920.96625540243</v>
      </c>
      <c r="I45" s="524"/>
      <c r="K45" s="494"/>
      <c r="L45" s="426"/>
      <c r="M45" s="50"/>
      <c r="N45" s="494"/>
      <c r="O45" s="494"/>
      <c r="P45" s="494"/>
      <c r="Q45" s="494"/>
      <c r="R45" s="494"/>
      <c r="S45" s="494"/>
    </row>
    <row r="46" spans="2:19" ht="15" thickBot="1" x14ac:dyDescent="0.35">
      <c r="I46" s="499"/>
      <c r="J46" s="493"/>
      <c r="K46" s="494"/>
      <c r="L46" s="426"/>
      <c r="M46" s="50"/>
      <c r="N46" s="494"/>
      <c r="O46" s="494"/>
      <c r="P46" s="494"/>
      <c r="Q46" s="494"/>
      <c r="R46" s="494"/>
      <c r="S46" s="494"/>
    </row>
    <row r="47" spans="2:19" ht="15" thickBot="1" x14ac:dyDescent="0.35">
      <c r="B47" s="565" t="s">
        <v>34</v>
      </c>
      <c r="C47" s="70" t="s">
        <v>7</v>
      </c>
      <c r="D47" s="591" t="s">
        <v>264</v>
      </c>
      <c r="E47" s="592"/>
      <c r="F47" s="593" t="s">
        <v>39</v>
      </c>
      <c r="G47" s="594"/>
      <c r="H47" s="70" t="s">
        <v>9</v>
      </c>
      <c r="I47" s="22" t="s">
        <v>10</v>
      </c>
      <c r="J47" s="493"/>
    </row>
    <row r="48" spans="2:19" x14ac:dyDescent="0.3">
      <c r="B48" s="566"/>
      <c r="C48" s="25" t="s">
        <v>37</v>
      </c>
      <c r="D48" s="595">
        <v>4.4000000000000004</v>
      </c>
      <c r="E48" s="596"/>
      <c r="F48" s="597">
        <f>IFERROR(VLOOKUP($B$9,'EY Calcs'!$A$10:$L$104,3,FALSE),0)</f>
        <v>0</v>
      </c>
      <c r="G48" s="598" t="e">
        <f>VLOOKUP($C$9,'EY Calcs'!#REF!,62,FALSE)</f>
        <v>#REF!</v>
      </c>
      <c r="H48" s="73">
        <f>D48*F48</f>
        <v>0</v>
      </c>
      <c r="I48" s="576">
        <f>SUM(H48:H52)</f>
        <v>0</v>
      </c>
      <c r="J48" s="493"/>
    </row>
    <row r="49" spans="2:14" x14ac:dyDescent="0.3">
      <c r="B49" s="566"/>
      <c r="C49" s="460" t="s">
        <v>38</v>
      </c>
      <c r="D49" s="570">
        <v>4.4000000000000004</v>
      </c>
      <c r="E49" s="581"/>
      <c r="F49" s="660">
        <f>IFERROR(VLOOKUP($B$9,'EY Calcs'!$A$10:$L$104,4,FALSE),0)</f>
        <v>0</v>
      </c>
      <c r="G49" s="661" t="e">
        <f>VLOOKUP($C$9,'EY Calcs'!#REF!,62,FALSE)</f>
        <v>#REF!</v>
      </c>
      <c r="H49" s="74">
        <f>D49*F49</f>
        <v>0</v>
      </c>
      <c r="I49" s="577" t="e">
        <f>VLOOKUP($C$9,'Annex A'!$B$15:$AD$212,4,FALSE)</f>
        <v>#N/A</v>
      </c>
      <c r="J49" s="493"/>
    </row>
    <row r="50" spans="2:14" x14ac:dyDescent="0.3">
      <c r="B50" s="566"/>
      <c r="C50" s="83" t="s">
        <v>35</v>
      </c>
      <c r="D50" s="570" t="s">
        <v>20</v>
      </c>
      <c r="E50" s="571"/>
      <c r="F50" s="570" t="s">
        <v>20</v>
      </c>
      <c r="G50" s="571"/>
      <c r="H50" s="75">
        <f>IFERROR(VLOOKUP($B$9,'EY Calcs'!$A$10:$L$104,9,FALSE),0)</f>
        <v>0</v>
      </c>
      <c r="I50" s="577" t="e">
        <f>VLOOKUP($C$9,'Annex A'!$B$15:$AD$212,4,FALSE)</f>
        <v>#N/A</v>
      </c>
      <c r="J50" s="493"/>
    </row>
    <row r="51" spans="2:14" x14ac:dyDescent="0.3">
      <c r="B51" s="566"/>
      <c r="C51" s="83" t="s">
        <v>36</v>
      </c>
      <c r="D51" s="570" t="s">
        <v>20</v>
      </c>
      <c r="E51" s="581"/>
      <c r="F51" s="570" t="s">
        <v>20</v>
      </c>
      <c r="G51" s="581"/>
      <c r="H51" s="75">
        <f>IFERROR(VLOOKUP($B$9,'EY Calcs'!$A$10:$L$104,10,FALSE),0)</f>
        <v>0</v>
      </c>
      <c r="I51" s="577" t="e">
        <f>VLOOKUP($C$9,'Annex A'!$B$15:$AD$212,4,FALSE)</f>
        <v>#N/A</v>
      </c>
      <c r="J51" s="493"/>
    </row>
    <row r="52" spans="2:14" ht="15" thickBot="1" x14ac:dyDescent="0.35">
      <c r="B52" s="567"/>
      <c r="C52" s="572" t="s">
        <v>281</v>
      </c>
      <c r="D52" s="573"/>
      <c r="E52" s="573"/>
      <c r="F52" s="573"/>
      <c r="G52" s="574"/>
      <c r="H52" s="76">
        <f>IFERROR(VLOOKUP($B$9,'EY Calcs'!$A$10:$L$104,11,FALSE),0)</f>
        <v>0</v>
      </c>
      <c r="I52" s="578" t="e">
        <f>VLOOKUP($C$9,'Annex A'!$B$15:$AD$212,4,FALSE)</f>
        <v>#N/A</v>
      </c>
      <c r="J52" s="454"/>
    </row>
    <row r="53" spans="2:14" ht="15" thickBot="1" x14ac:dyDescent="0.35">
      <c r="J53" s="493"/>
    </row>
    <row r="54" spans="2:14" ht="15" thickBot="1" x14ac:dyDescent="0.35">
      <c r="B54" s="565" t="s">
        <v>265</v>
      </c>
      <c r="C54" s="70" t="s">
        <v>7</v>
      </c>
      <c r="D54" s="591" t="s">
        <v>264</v>
      </c>
      <c r="E54" s="592"/>
      <c r="F54" s="593" t="s">
        <v>40</v>
      </c>
      <c r="G54" s="594"/>
      <c r="H54" s="70" t="s">
        <v>9</v>
      </c>
      <c r="I54" s="22" t="s">
        <v>10</v>
      </c>
      <c r="J54" s="494"/>
    </row>
    <row r="55" spans="2:14" ht="28.8" x14ac:dyDescent="0.3">
      <c r="B55" s="566"/>
      <c r="C55" s="25" t="s">
        <v>279</v>
      </c>
      <c r="D55" s="612">
        <v>10000</v>
      </c>
      <c r="E55" s="613"/>
      <c r="F55" s="614">
        <f>IFERROR(VLOOKUP($B$9,'High Needs'!$B$8:$BG$71,12,FALSE),0)</f>
        <v>13.83333333333333</v>
      </c>
      <c r="G55" s="615" t="e">
        <f>VLOOKUP($C$9,'EY Calcs'!#REF!,8,FALSE)</f>
        <v>#REF!</v>
      </c>
      <c r="H55" s="71">
        <f t="shared" ref="H55:H61" si="1">D55*F55</f>
        <v>138333.33333333331</v>
      </c>
      <c r="I55" s="610">
        <f>SUM(H55:H61)</f>
        <v>242189.66915007314</v>
      </c>
      <c r="J55" s="493"/>
    </row>
    <row r="56" spans="2:14" x14ac:dyDescent="0.3">
      <c r="B56" s="566"/>
      <c r="C56" s="58" t="s">
        <v>280</v>
      </c>
      <c r="D56" s="563">
        <v>660</v>
      </c>
      <c r="E56" s="564"/>
      <c r="F56" s="579">
        <f>IFERROR(VLOOKUP($B$9,'High Needs'!$B$8:$BG$71,12,FALSE),0)</f>
        <v>13.83333333333333</v>
      </c>
      <c r="G56" s="580" t="e">
        <f>VLOOKUP($C$9,'EY Calcs'!#REF!,8,FALSE)</f>
        <v>#REF!</v>
      </c>
      <c r="H56" s="72">
        <f t="shared" si="1"/>
        <v>9129.9999999999982</v>
      </c>
      <c r="I56" s="611"/>
      <c r="J56" s="493"/>
    </row>
    <row r="57" spans="2:14" x14ac:dyDescent="0.3">
      <c r="B57" s="566"/>
      <c r="C57" s="58" t="s">
        <v>266</v>
      </c>
      <c r="D57" s="563">
        <f>IFERROR(VLOOKUP(B9,'High Needs'!B$49:G$52,6,0),629.91)</f>
        <v>629.91</v>
      </c>
      <c r="E57" s="564"/>
      <c r="F57" s="579">
        <f>IFERROR(VLOOKUP($B$9,'High Needs'!$B$8:$BG$71,7,FALSE),0)</f>
        <v>0</v>
      </c>
      <c r="G57" s="580" t="e">
        <f>VLOOKUP($C$9,'EY Calcs'!#REF!,8,FALSE)</f>
        <v>#REF!</v>
      </c>
      <c r="H57" s="72">
        <f t="shared" si="1"/>
        <v>0</v>
      </c>
      <c r="I57" s="611"/>
      <c r="J57" s="493"/>
    </row>
    <row r="58" spans="2:14" x14ac:dyDescent="0.3">
      <c r="B58" s="566"/>
      <c r="C58" s="58" t="s">
        <v>267</v>
      </c>
      <c r="D58" s="563">
        <v>2156.9957901246298</v>
      </c>
      <c r="E58" s="564"/>
      <c r="F58" s="579">
        <f>IFERROR(VLOOKUP($B$9,'High Needs'!$B$8:$BG$71,8,FALSE),0)</f>
        <v>0</v>
      </c>
      <c r="G58" s="580" t="e">
        <f>VLOOKUP($C$9,'EY Calcs'!#REF!,8,FALSE)</f>
        <v>#REF!</v>
      </c>
      <c r="H58" s="72">
        <f t="shared" si="1"/>
        <v>0</v>
      </c>
      <c r="I58" s="611"/>
      <c r="J58" s="493"/>
    </row>
    <row r="59" spans="2:14" x14ac:dyDescent="0.3">
      <c r="B59" s="566"/>
      <c r="C59" s="58" t="s">
        <v>268</v>
      </c>
      <c r="D59" s="563">
        <f>IFERROR(VLOOKUP(B9,'High Needs'!B37:G45,6,0),5076.99)</f>
        <v>5076.99</v>
      </c>
      <c r="E59" s="564"/>
      <c r="F59" s="579">
        <f>IFERROR(VLOOKUP($B$9,'High Needs'!$B$8:$BG$71,9,FALSE),0)</f>
        <v>8.6458333333333321</v>
      </c>
      <c r="G59" s="580" t="e">
        <f>VLOOKUP($C$9,'EY Calcs'!#REF!,8,FALSE)</f>
        <v>#REF!</v>
      </c>
      <c r="H59" s="72">
        <f t="shared" si="1"/>
        <v>43894.80937499999</v>
      </c>
      <c r="I59" s="611"/>
      <c r="J59" s="493"/>
    </row>
    <row r="60" spans="2:14" x14ac:dyDescent="0.3">
      <c r="B60" s="566"/>
      <c r="C60" s="460" t="s">
        <v>269</v>
      </c>
      <c r="D60" s="563">
        <v>9160.1916145777486</v>
      </c>
      <c r="E60" s="564"/>
      <c r="F60" s="579">
        <f>IFERROR(VLOOKUP($B$9,'High Needs'!$B$8:$BG$71,10,FALSE),0)</f>
        <v>3.458333333333333</v>
      </c>
      <c r="G60" s="580" t="e">
        <f>VLOOKUP($C$9,'EY Calcs'!#REF!,8,FALSE)</f>
        <v>#REF!</v>
      </c>
      <c r="H60" s="72">
        <f t="shared" si="1"/>
        <v>31678.996000414711</v>
      </c>
      <c r="I60" s="611"/>
      <c r="J60" s="493"/>
    </row>
    <row r="61" spans="2:14" ht="15" thickBot="1" x14ac:dyDescent="0.35">
      <c r="B61" s="566"/>
      <c r="C61" s="83" t="s">
        <v>270</v>
      </c>
      <c r="D61" s="563">
        <v>11076.162182935008</v>
      </c>
      <c r="E61" s="564"/>
      <c r="F61" s="579">
        <f>IFERROR(VLOOKUP($B$9,'High Needs'!$B$8:$BG$71,11,FALSE),0)</f>
        <v>1.7291666666666665</v>
      </c>
      <c r="G61" s="580" t="e">
        <f>VLOOKUP($C$9,'EY Calcs'!#REF!,8,FALSE)</f>
        <v>#REF!</v>
      </c>
      <c r="H61" s="72">
        <f t="shared" si="1"/>
        <v>19152.530441325118</v>
      </c>
      <c r="I61" s="611"/>
      <c r="J61" s="493"/>
    </row>
    <row r="62" spans="2:14" ht="15" thickBot="1" x14ac:dyDescent="0.35">
      <c r="B62" s="566"/>
      <c r="C62" s="553" t="s">
        <v>271</v>
      </c>
      <c r="D62" s="554"/>
      <c r="E62" s="554"/>
      <c r="F62" s="554"/>
      <c r="G62" s="554"/>
      <c r="H62" s="555"/>
      <c r="I62" s="316">
        <f>IFERROR(VLOOKUP($B$9,'High Needs'!$B$8:$BG$71,23,FALSE),0)</f>
        <v>0</v>
      </c>
      <c r="J62" s="493"/>
    </row>
    <row r="63" spans="2:14" ht="15" thickBot="1" x14ac:dyDescent="0.35">
      <c r="B63" s="566"/>
      <c r="C63" s="553" t="s">
        <v>272</v>
      </c>
      <c r="D63" s="554"/>
      <c r="E63" s="554"/>
      <c r="F63" s="554"/>
      <c r="G63" s="554"/>
      <c r="H63" s="555"/>
      <c r="I63" s="316">
        <f>IFERROR(VLOOKUP($B$9,'High Needs'!$B$8:$BG$71,31,FALSE),0)</f>
        <v>0</v>
      </c>
      <c r="J63" s="493"/>
      <c r="N63" s="522"/>
    </row>
    <row r="64" spans="2:14" ht="15" thickBot="1" x14ac:dyDescent="0.35">
      <c r="B64" s="566"/>
      <c r="C64" s="553" t="s">
        <v>44</v>
      </c>
      <c r="D64" s="554"/>
      <c r="E64" s="554"/>
      <c r="F64" s="554"/>
      <c r="G64" s="554"/>
      <c r="H64" s="555"/>
      <c r="I64" s="316">
        <f>IFERROR(VLOOKUP($B$9,'High Needs'!$B$8:$BG$71,26,FALSE),0)</f>
        <v>0</v>
      </c>
      <c r="J64" s="493"/>
      <c r="N64" s="522"/>
    </row>
    <row r="65" spans="2:13" ht="15" thickBot="1" x14ac:dyDescent="0.35">
      <c r="B65" s="566"/>
      <c r="C65" s="572" t="s">
        <v>273</v>
      </c>
      <c r="D65" s="573"/>
      <c r="E65" s="573"/>
      <c r="F65" s="573"/>
      <c r="G65" s="573"/>
      <c r="H65" s="574"/>
      <c r="I65" s="316">
        <f>IFERROR(VLOOKUP($B$9,'High Needs'!$B$8:$BG$71,27,FALSE),0)</f>
        <v>0</v>
      </c>
      <c r="J65" s="521"/>
      <c r="M65" s="522"/>
    </row>
    <row r="66" spans="2:13" ht="15" thickBot="1" x14ac:dyDescent="0.35">
      <c r="B66" s="567"/>
      <c r="C66" s="572" t="s">
        <v>1182</v>
      </c>
      <c r="D66" s="573"/>
      <c r="E66" s="573"/>
      <c r="F66" s="573"/>
      <c r="G66" s="573"/>
      <c r="H66" s="574"/>
      <c r="I66" s="316">
        <f>-IFERROR(VLOOKUP($B$9,'Annex A'!$B$15:$M$212,12,FALSE),0)</f>
        <v>-32000</v>
      </c>
      <c r="J66" s="521"/>
    </row>
    <row r="67" spans="2:13" ht="15" thickBot="1" x14ac:dyDescent="0.35">
      <c r="B67" s="77"/>
      <c r="C67" s="78" t="s">
        <v>276</v>
      </c>
      <c r="D67" s="495"/>
      <c r="E67" s="495"/>
      <c r="F67" s="495"/>
      <c r="G67" s="495"/>
      <c r="H67" s="495"/>
      <c r="I67" s="82">
        <f>SUM(I55:I66)</f>
        <v>210189.66915007314</v>
      </c>
      <c r="J67" s="454"/>
    </row>
    <row r="68" spans="2:13" ht="15" thickBot="1" x14ac:dyDescent="0.35">
      <c r="J68" s="493"/>
    </row>
    <row r="69" spans="2:13" ht="15" thickBot="1" x14ac:dyDescent="0.35">
      <c r="B69" s="565" t="s">
        <v>274</v>
      </c>
      <c r="C69" s="547" t="s">
        <v>7</v>
      </c>
      <c r="D69" s="548"/>
      <c r="E69" s="548"/>
      <c r="F69" s="548"/>
      <c r="G69" s="548"/>
      <c r="H69" s="549"/>
      <c r="I69" s="85" t="s">
        <v>10</v>
      </c>
      <c r="J69" s="493"/>
    </row>
    <row r="70" spans="2:13" x14ac:dyDescent="0.3">
      <c r="B70" s="566"/>
      <c r="C70" s="553" t="s">
        <v>275</v>
      </c>
      <c r="D70" s="554"/>
      <c r="E70" s="554"/>
      <c r="F70" s="554"/>
      <c r="G70" s="554"/>
      <c r="H70" s="554"/>
      <c r="I70" s="86">
        <f>IFERROR(VLOOKUP($B$9,'Post 16'!$A$8:$P$31,15,FALSE),0)</f>
        <v>676737.66666666663</v>
      </c>
      <c r="J70" s="493"/>
    </row>
    <row r="71" spans="2:13" ht="15" thickBot="1" x14ac:dyDescent="0.35">
      <c r="B71" s="567"/>
      <c r="C71" s="572" t="s">
        <v>43</v>
      </c>
      <c r="D71" s="573"/>
      <c r="E71" s="573"/>
      <c r="F71" s="573"/>
      <c r="G71" s="573"/>
      <c r="H71" s="573"/>
      <c r="I71" s="87">
        <f>IFERROR(VLOOKUP($B$9,'Post 16'!$A$8:$P$31,16,FALSE),0)</f>
        <v>45392</v>
      </c>
      <c r="J71" s="493"/>
    </row>
    <row r="72" spans="2:13" ht="15" thickBot="1" x14ac:dyDescent="0.35">
      <c r="B72" s="496"/>
      <c r="C72" s="497" t="s">
        <v>277</v>
      </c>
      <c r="D72" s="497"/>
      <c r="E72" s="497"/>
      <c r="F72" s="497"/>
      <c r="G72" s="497"/>
      <c r="H72" s="497"/>
      <c r="I72" s="498">
        <f>SUM(I70:I71)</f>
        <v>722129.66666666663</v>
      </c>
      <c r="J72" s="454"/>
    </row>
    <row r="73" spans="2:13" ht="15" thickBot="1" x14ac:dyDescent="0.35">
      <c r="B73" s="499"/>
      <c r="C73" s="499"/>
      <c r="D73" s="499"/>
      <c r="E73" s="499"/>
      <c r="F73" s="499"/>
      <c r="G73" s="499"/>
      <c r="H73" s="499"/>
      <c r="I73" s="500"/>
      <c r="J73" s="454"/>
    </row>
    <row r="74" spans="2:13" ht="15" thickBot="1" x14ac:dyDescent="0.35">
      <c r="B74" s="506" t="s">
        <v>278</v>
      </c>
      <c r="C74" s="504"/>
      <c r="D74" s="504"/>
      <c r="E74" s="504"/>
      <c r="F74" s="504"/>
      <c r="G74" s="504"/>
      <c r="H74" s="504"/>
      <c r="I74" s="523">
        <f>SUM(I43,I48,I67,I72)</f>
        <v>6994186.6271555638</v>
      </c>
    </row>
    <row r="75" spans="2:13" x14ac:dyDescent="0.3">
      <c r="B75" s="499"/>
      <c r="C75" s="499"/>
      <c r="D75" s="499"/>
      <c r="E75" s="499"/>
      <c r="F75" s="499"/>
      <c r="G75" s="499"/>
      <c r="H75" s="499"/>
      <c r="I75" s="500"/>
      <c r="J75" s="454"/>
    </row>
    <row r="76" spans="2:13" x14ac:dyDescent="0.3">
      <c r="B76" s="527" t="s">
        <v>1191</v>
      </c>
      <c r="C76" s="499"/>
      <c r="D76" s="499"/>
      <c r="E76" s="499"/>
      <c r="F76" s="499"/>
      <c r="G76" s="499"/>
      <c r="H76" s="499"/>
      <c r="I76" s="500"/>
      <c r="J76" s="454"/>
    </row>
    <row r="77" spans="2:13" ht="15" thickBot="1" x14ac:dyDescent="0.35">
      <c r="B77" s="499"/>
      <c r="C77" s="499"/>
      <c r="D77" s="499"/>
      <c r="E77" s="499"/>
      <c r="F77" s="499"/>
      <c r="G77" s="499"/>
      <c r="H77" s="499"/>
      <c r="I77" s="500"/>
      <c r="J77" s="454"/>
    </row>
    <row r="78" spans="2:13" x14ac:dyDescent="0.3">
      <c r="B78" s="539" t="s">
        <v>201</v>
      </c>
      <c r="C78" s="541" t="s">
        <v>1192</v>
      </c>
      <c r="D78" s="541"/>
      <c r="E78" s="541"/>
      <c r="F78" s="541"/>
      <c r="G78" s="541"/>
      <c r="H78" s="541"/>
      <c r="I78" s="86">
        <f>IFERROR(VLOOKUP($B$9,'Annex A'!B$8:Z$271,22,FALSE),0)</f>
        <v>457532.5</v>
      </c>
      <c r="J78" s="454"/>
    </row>
    <row r="79" spans="2:13" x14ac:dyDescent="0.3">
      <c r="B79" s="540"/>
      <c r="C79" s="542" t="s">
        <v>1193</v>
      </c>
      <c r="D79" s="542"/>
      <c r="E79" s="542"/>
      <c r="F79" s="542"/>
      <c r="G79" s="542"/>
      <c r="H79" s="542"/>
      <c r="I79" s="538">
        <f>IFERROR(VLOOKUP($B$9,'Annex A'!B$8:Z$271,23,FALSE),0)</f>
        <v>0</v>
      </c>
      <c r="J79" s="454"/>
    </row>
    <row r="80" spans="2:13" x14ac:dyDescent="0.3">
      <c r="B80" s="540"/>
      <c r="C80" s="542" t="s">
        <v>1194</v>
      </c>
      <c r="D80" s="542"/>
      <c r="E80" s="542"/>
      <c r="F80" s="542"/>
      <c r="G80" s="542"/>
      <c r="H80" s="542"/>
      <c r="I80" s="538">
        <f>IFERROR(VLOOKUP($B$9,'Annex A'!B$8:Z$271,24,FALSE),0)</f>
        <v>310</v>
      </c>
      <c r="J80" s="454"/>
    </row>
    <row r="81" spans="2:11" ht="15" thickBot="1" x14ac:dyDescent="0.35">
      <c r="B81" s="540"/>
      <c r="C81" s="543" t="s">
        <v>1195</v>
      </c>
      <c r="D81" s="543"/>
      <c r="E81" s="543"/>
      <c r="F81" s="543"/>
      <c r="G81" s="543"/>
      <c r="H81" s="543"/>
      <c r="I81" s="87">
        <f>IFERROR(VLOOKUP($B$9,'Annex A'!B$8:Z$271,25,FALSE),0)</f>
        <v>14070</v>
      </c>
      <c r="J81" s="454"/>
    </row>
    <row r="82" spans="2:11" ht="15" thickBot="1" x14ac:dyDescent="0.35">
      <c r="B82" s="537"/>
      <c r="C82" s="544" t="s">
        <v>1196</v>
      </c>
      <c r="D82" s="544"/>
      <c r="E82" s="544"/>
      <c r="F82" s="544"/>
      <c r="G82" s="544"/>
      <c r="H82" s="544"/>
      <c r="I82" s="498">
        <f>SUM(I78:I81)</f>
        <v>471912.5</v>
      </c>
      <c r="J82" s="454"/>
    </row>
    <row r="83" spans="2:11" x14ac:dyDescent="0.3">
      <c r="B83" s="499"/>
      <c r="C83" s="499"/>
      <c r="D83" s="499"/>
      <c r="E83" s="499"/>
      <c r="F83" s="499"/>
      <c r="G83" s="499"/>
      <c r="H83" s="499"/>
      <c r="I83" s="500"/>
      <c r="J83" s="454"/>
    </row>
    <row r="84" spans="2:11" x14ac:dyDescent="0.3">
      <c r="B84" s="526" t="s">
        <v>1189</v>
      </c>
      <c r="C84" s="499"/>
      <c r="D84" s="499"/>
      <c r="E84" s="499"/>
      <c r="F84" s="499"/>
      <c r="G84" s="499"/>
      <c r="H84" s="499"/>
      <c r="J84" s="500"/>
      <c r="K84" s="454"/>
    </row>
    <row r="85" spans="2:11" ht="15" thickBot="1" x14ac:dyDescent="0.35">
      <c r="B85" s="499"/>
      <c r="C85" s="499"/>
      <c r="D85" s="499"/>
      <c r="E85" s="499"/>
      <c r="F85" s="499"/>
      <c r="G85" s="499"/>
      <c r="H85" s="499"/>
      <c r="J85" s="500"/>
      <c r="K85" s="493"/>
    </row>
    <row r="86" spans="2:11" ht="15" thickBot="1" x14ac:dyDescent="0.35">
      <c r="B86" s="545" t="s">
        <v>1188</v>
      </c>
      <c r="C86" s="550" t="s">
        <v>7</v>
      </c>
      <c r="D86" s="551"/>
      <c r="E86" s="551"/>
      <c r="F86" s="551"/>
      <c r="G86" s="551"/>
      <c r="H86" s="552"/>
      <c r="I86" s="22" t="s">
        <v>10</v>
      </c>
      <c r="J86" s="493"/>
    </row>
    <row r="87" spans="2:11" x14ac:dyDescent="0.3">
      <c r="B87" s="546"/>
      <c r="C87" s="499" t="s">
        <v>287</v>
      </c>
      <c r="D87" s="499"/>
      <c r="E87" s="499"/>
      <c r="F87" s="499"/>
      <c r="G87" s="499"/>
      <c r="H87" s="499"/>
      <c r="I87" s="501">
        <f>IFERROR(VLOOKUP($B$9,'Annex A'!$B$15:$AD$214,19,FALSE),0)</f>
        <v>186755.01223411996</v>
      </c>
      <c r="J87" s="454"/>
    </row>
    <row r="88" spans="2:11" ht="15" thickBot="1" x14ac:dyDescent="0.35">
      <c r="B88" s="546"/>
      <c r="C88" s="499" t="s">
        <v>393</v>
      </c>
      <c r="D88" s="499"/>
      <c r="E88" s="499"/>
      <c r="F88" s="499"/>
      <c r="G88" s="499"/>
      <c r="H88" s="499"/>
      <c r="I88" s="502">
        <f>IFERROR(VLOOKUP($B$9,'Annex A'!$B$15:$AD$214,20,FALSE),0)</f>
        <v>4150</v>
      </c>
      <c r="J88" s="454"/>
    </row>
    <row r="89" spans="2:11" ht="15" thickBot="1" x14ac:dyDescent="0.35">
      <c r="B89" s="503"/>
      <c r="C89" s="504" t="s">
        <v>809</v>
      </c>
      <c r="D89" s="504"/>
      <c r="E89" s="504"/>
      <c r="F89" s="504"/>
      <c r="G89" s="504"/>
      <c r="H89" s="504"/>
      <c r="I89" s="505">
        <f>SUM(I87:I88)</f>
        <v>190905.01223411996</v>
      </c>
    </row>
    <row r="91" spans="2:11" x14ac:dyDescent="0.3">
      <c r="B91" s="526" t="s">
        <v>1102</v>
      </c>
      <c r="F91" s="499"/>
      <c r="G91" s="499"/>
      <c r="H91" s="499"/>
      <c r="I91" s="499"/>
      <c r="J91" s="499"/>
    </row>
    <row r="92" spans="2:11" ht="15" thickBot="1" x14ac:dyDescent="0.35">
      <c r="F92" s="499"/>
      <c r="G92" s="507"/>
      <c r="H92" s="508"/>
      <c r="I92" s="508"/>
      <c r="J92" s="508"/>
    </row>
    <row r="93" spans="2:11" ht="15" thickBot="1" x14ac:dyDescent="0.35">
      <c r="B93" s="509" t="s">
        <v>1103</v>
      </c>
      <c r="C93" s="509" t="s">
        <v>1104</v>
      </c>
      <c r="D93" s="510" t="s">
        <v>22</v>
      </c>
      <c r="F93" s="499"/>
      <c r="G93" s="507"/>
      <c r="H93" s="508"/>
      <c r="I93" s="508"/>
      <c r="J93" s="508"/>
    </row>
    <row r="94" spans="2:11" x14ac:dyDescent="0.3">
      <c r="B94" s="511" t="s">
        <v>1094</v>
      </c>
      <c r="C94" s="512" t="s">
        <v>1101</v>
      </c>
      <c r="D94" s="501">
        <f>D98-D97-D96-D95</f>
        <v>6168200.5822513653</v>
      </c>
      <c r="F94" s="499"/>
      <c r="G94" s="508"/>
      <c r="H94" s="508"/>
      <c r="I94" s="508"/>
      <c r="J94" s="508"/>
    </row>
    <row r="95" spans="2:11" x14ac:dyDescent="0.3">
      <c r="B95" s="513" t="s">
        <v>1095</v>
      </c>
      <c r="C95" s="514" t="s">
        <v>1098</v>
      </c>
      <c r="D95" s="502">
        <f>IFERROR(VLOOKUP(B9,'Annex A'!B:K,9,0),0)</f>
        <v>722129.66666666663</v>
      </c>
      <c r="F95" s="499"/>
      <c r="G95" s="508"/>
      <c r="H95" s="508"/>
      <c r="I95" s="508"/>
      <c r="J95" s="508"/>
    </row>
    <row r="96" spans="2:11" x14ac:dyDescent="0.3">
      <c r="B96" s="513" t="s">
        <v>1096</v>
      </c>
      <c r="C96" s="514" t="s">
        <v>1099</v>
      </c>
      <c r="D96" s="502">
        <f>IFERROR(VLOOKUP(B9,'Annex A'!B:K,7,0),0)</f>
        <v>103856.32321286872</v>
      </c>
      <c r="F96" s="499"/>
      <c r="G96" s="508"/>
      <c r="H96" s="508"/>
      <c r="I96" s="499"/>
      <c r="J96" s="508"/>
    </row>
    <row r="97" spans="2:10" ht="15" thickBot="1" x14ac:dyDescent="0.35">
      <c r="B97" s="515" t="s">
        <v>1097</v>
      </c>
      <c r="C97" s="516" t="s">
        <v>1100</v>
      </c>
      <c r="D97" s="517">
        <v>0</v>
      </c>
      <c r="F97" s="499"/>
      <c r="G97" s="508"/>
      <c r="H97" s="499"/>
      <c r="I97" s="508"/>
      <c r="J97" s="508"/>
    </row>
    <row r="98" spans="2:10" ht="15" thickBot="1" x14ac:dyDescent="0.35">
      <c r="B98" s="518"/>
      <c r="C98" s="504"/>
      <c r="D98" s="505">
        <f>IFERROR(VLOOKUP(B9,'Annex A'!B:K,10,0),0)</f>
        <v>6994186.5721309008</v>
      </c>
    </row>
  </sheetData>
  <mergeCells count="94">
    <mergeCell ref="F61:G61"/>
    <mergeCell ref="C62:H62"/>
    <mergeCell ref="D60:E60"/>
    <mergeCell ref="F60:G60"/>
    <mergeCell ref="D61:E61"/>
    <mergeCell ref="N11:S11"/>
    <mergeCell ref="N29:O29"/>
    <mergeCell ref="N26:O26"/>
    <mergeCell ref="I28:I29"/>
    <mergeCell ref="N17:O17"/>
    <mergeCell ref="N19:O19"/>
    <mergeCell ref="N27:O27"/>
    <mergeCell ref="N28:O28"/>
    <mergeCell ref="I16:I18"/>
    <mergeCell ref="R13:R18"/>
    <mergeCell ref="N20:O20"/>
    <mergeCell ref="N13:O13"/>
    <mergeCell ref="N14:O14"/>
    <mergeCell ref="N15:O15"/>
    <mergeCell ref="N16:O16"/>
    <mergeCell ref="I20:I27"/>
    <mergeCell ref="B3:B7"/>
    <mergeCell ref="D17:E17"/>
    <mergeCell ref="B14:B18"/>
    <mergeCell ref="D18:E18"/>
    <mergeCell ref="F18:G18"/>
    <mergeCell ref="C9:F9"/>
    <mergeCell ref="G14:H14"/>
    <mergeCell ref="D15:E15"/>
    <mergeCell ref="D16:E16"/>
    <mergeCell ref="B11:I11"/>
    <mergeCell ref="F16:G16"/>
    <mergeCell ref="F15:G15"/>
    <mergeCell ref="N30:O30"/>
    <mergeCell ref="B32:H32"/>
    <mergeCell ref="B29:C29"/>
    <mergeCell ref="B39:H39"/>
    <mergeCell ref="F54:G54"/>
    <mergeCell ref="B37:H37"/>
    <mergeCell ref="B33:H33"/>
    <mergeCell ref="B30:H30"/>
    <mergeCell ref="B54:B66"/>
    <mergeCell ref="D54:E54"/>
    <mergeCell ref="D57:E57"/>
    <mergeCell ref="D58:E58"/>
    <mergeCell ref="I55:I61"/>
    <mergeCell ref="D55:E55"/>
    <mergeCell ref="F55:G55"/>
    <mergeCell ref="B47:B52"/>
    <mergeCell ref="N31:O31"/>
    <mergeCell ref="I48:I52"/>
    <mergeCell ref="F57:G57"/>
    <mergeCell ref="F56:G56"/>
    <mergeCell ref="F51:G51"/>
    <mergeCell ref="B43:H43"/>
    <mergeCell ref="B41:H41"/>
    <mergeCell ref="B38:H38"/>
    <mergeCell ref="D50:E50"/>
    <mergeCell ref="D51:E51"/>
    <mergeCell ref="B34:H34"/>
    <mergeCell ref="D56:E56"/>
    <mergeCell ref="D47:E47"/>
    <mergeCell ref="F47:G47"/>
    <mergeCell ref="D48:E48"/>
    <mergeCell ref="F48:G48"/>
    <mergeCell ref="F17:G17"/>
    <mergeCell ref="B31:H31"/>
    <mergeCell ref="B36:H36"/>
    <mergeCell ref="D59:E59"/>
    <mergeCell ref="B19:B27"/>
    <mergeCell ref="B28:C28"/>
    <mergeCell ref="F50:G50"/>
    <mergeCell ref="B45:G45"/>
    <mergeCell ref="D49:E49"/>
    <mergeCell ref="F49:G49"/>
    <mergeCell ref="C52:G52"/>
    <mergeCell ref="F58:G58"/>
    <mergeCell ref="F59:G59"/>
    <mergeCell ref="C82:H82"/>
    <mergeCell ref="B86:B88"/>
    <mergeCell ref="C69:H69"/>
    <mergeCell ref="C86:H86"/>
    <mergeCell ref="C63:H63"/>
    <mergeCell ref="B69:B71"/>
    <mergeCell ref="C70:H70"/>
    <mergeCell ref="C71:H71"/>
    <mergeCell ref="C64:H64"/>
    <mergeCell ref="C66:H66"/>
    <mergeCell ref="C65:H65"/>
    <mergeCell ref="B78:B81"/>
    <mergeCell ref="C78:H78"/>
    <mergeCell ref="C79:H79"/>
    <mergeCell ref="C80:H80"/>
    <mergeCell ref="C81:H81"/>
  </mergeCells>
  <conditionalFormatting sqref="J39 J72:J83 K84">
    <cfRule type="cellIs" dxfId="5" priority="6" operator="equal">
      <formula>0</formula>
    </cfRule>
  </conditionalFormatting>
  <conditionalFormatting sqref="J36">
    <cfRule type="cellIs" dxfId="4" priority="5" operator="equal">
      <formula>0</formula>
    </cfRule>
  </conditionalFormatting>
  <conditionalFormatting sqref="J52">
    <cfRule type="cellIs" dxfId="3" priority="4" operator="equal">
      <formula>0</formula>
    </cfRule>
  </conditionalFormatting>
  <conditionalFormatting sqref="J67">
    <cfRule type="cellIs" dxfId="2" priority="3" operator="equal">
      <formula>0</formula>
    </cfRule>
  </conditionalFormatting>
  <conditionalFormatting sqref="J87:J88">
    <cfRule type="cellIs" dxfId="1" priority="1" operator="equal">
      <formula>0</formula>
    </cfRule>
  </conditionalFormatting>
  <pageMargins left="0.7" right="0.7" top="0.75" bottom="0.75" header="0.3" footer="0.3"/>
  <pageSetup paperSize="8" scale="49" orientation="landscape" horizontalDpi="30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5BF46B2-BD6F-459C-9EE3-3C30F9D3638A}">
          <x14:formula1>
            <xm:f>List!$A$2:$A$140</xm:f>
          </x14:formula1>
          <xm:sqref>C9:F9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0B4CC-F080-4A54-BD31-4DCDAFF4E208}">
  <sheetPr codeName="Sheet10"/>
  <dimension ref="A1:T134"/>
  <sheetViews>
    <sheetView workbookViewId="0">
      <selection sqref="A1:XFD1048576"/>
    </sheetView>
  </sheetViews>
  <sheetFormatPr defaultRowHeight="14.4" x14ac:dyDescent="0.3"/>
  <cols>
    <col min="2" max="2" width="45.109375" bestFit="1" customWidth="1"/>
    <col min="3" max="4" width="11.109375" bestFit="1" customWidth="1"/>
    <col min="5" max="5" width="12" bestFit="1" customWidth="1"/>
    <col min="8" max="9" width="8.88671875" style="96"/>
    <col min="10" max="10" width="9.88671875" style="96" bestFit="1" customWidth="1"/>
    <col min="11" max="11" width="13.33203125" style="96" bestFit="1" customWidth="1"/>
    <col min="12" max="12" width="12" style="96" bestFit="1" customWidth="1"/>
    <col min="13" max="13" width="12.6640625" style="96" bestFit="1" customWidth="1"/>
    <col min="14" max="19" width="8.88671875" style="96"/>
    <col min="20" max="20" width="8.88671875" style="102"/>
  </cols>
  <sheetData>
    <row r="1" spans="1:20" x14ac:dyDescent="0.3">
      <c r="A1" t="s">
        <v>315</v>
      </c>
      <c r="C1" s="96"/>
      <c r="D1" s="96"/>
      <c r="E1" s="96"/>
      <c r="F1" s="96"/>
      <c r="G1" s="96"/>
      <c r="H1" s="233">
        <v>1.0209999999999999</v>
      </c>
      <c r="I1" s="234" t="s">
        <v>316</v>
      </c>
      <c r="J1" s="97">
        <v>259717.32200000001</v>
      </c>
      <c r="K1" s="235">
        <v>248014.06989469702</v>
      </c>
      <c r="L1" s="96" t="s">
        <v>317</v>
      </c>
      <c r="M1" s="96" t="s">
        <v>318</v>
      </c>
      <c r="T1" s="96"/>
    </row>
    <row r="2" spans="1:20" x14ac:dyDescent="0.3">
      <c r="A2" t="s">
        <v>207</v>
      </c>
      <c r="B2" s="99"/>
      <c r="C2" s="99"/>
      <c r="D2" s="96"/>
      <c r="E2" s="96"/>
      <c r="F2" s="99"/>
      <c r="G2" s="99"/>
      <c r="H2" s="99"/>
      <c r="I2" s="99"/>
      <c r="J2" s="97">
        <v>238468.7475</v>
      </c>
      <c r="K2" s="235">
        <v>227722.98803452877</v>
      </c>
      <c r="L2" s="96">
        <v>0.95681958312403359</v>
      </c>
      <c r="T2" s="96"/>
    </row>
    <row r="3" spans="1:20" x14ac:dyDescent="0.3">
      <c r="C3" s="96"/>
      <c r="D3" s="96"/>
      <c r="E3" s="96"/>
      <c r="F3" s="96"/>
      <c r="G3" s="96"/>
      <c r="H3" s="100"/>
      <c r="J3" s="97">
        <v>289864.93</v>
      </c>
      <c r="K3" s="235">
        <v>276803.18145680497</v>
      </c>
      <c r="M3" s="101"/>
      <c r="N3" s="101"/>
      <c r="O3" s="101"/>
      <c r="P3" s="101"/>
      <c r="Q3" s="101"/>
      <c r="R3" s="101"/>
      <c r="S3" s="101"/>
      <c r="T3" s="101"/>
    </row>
    <row r="4" spans="1:20" x14ac:dyDescent="0.3">
      <c r="A4" s="99"/>
      <c r="B4" s="99"/>
      <c r="C4" s="236">
        <v>4.4000000000000004</v>
      </c>
      <c r="D4" s="96"/>
      <c r="E4" s="96"/>
      <c r="F4" s="100"/>
      <c r="G4" s="100"/>
      <c r="H4" s="100"/>
      <c r="I4" s="100"/>
      <c r="J4" s="97">
        <v>358021.94302601612</v>
      </c>
      <c r="K4" s="235">
        <v>341888.9372403493</v>
      </c>
      <c r="T4" s="96"/>
    </row>
    <row r="5" spans="1:20" x14ac:dyDescent="0.3">
      <c r="B5" s="99"/>
      <c r="D5" s="96"/>
      <c r="E5" s="96"/>
      <c r="F5" s="100"/>
      <c r="G5" s="100"/>
      <c r="H5" s="100"/>
      <c r="I5" s="100"/>
      <c r="J5" s="97">
        <v>439757.96826883394</v>
      </c>
      <c r="K5" s="235">
        <v>419941.81458168791</v>
      </c>
      <c r="L5" s="96" t="s">
        <v>319</v>
      </c>
      <c r="T5" s="96"/>
    </row>
    <row r="6" spans="1:20" x14ac:dyDescent="0.3">
      <c r="B6" s="99"/>
      <c r="D6" s="96"/>
      <c r="E6" s="96"/>
      <c r="F6" s="100"/>
      <c r="G6" s="100"/>
      <c r="H6" s="100"/>
      <c r="I6" s="100"/>
      <c r="J6" s="97">
        <v>1585830.91079485</v>
      </c>
      <c r="K6" s="97">
        <v>1514370.9912080681</v>
      </c>
      <c r="L6" s="97">
        <v>1517354.0709719348</v>
      </c>
      <c r="T6" s="237"/>
    </row>
    <row r="7" spans="1:20" x14ac:dyDescent="0.3">
      <c r="A7" s="103"/>
      <c r="B7" s="103"/>
      <c r="C7" s="238" t="s">
        <v>22</v>
      </c>
      <c r="D7" s="238" t="s">
        <v>22</v>
      </c>
      <c r="E7" s="103"/>
      <c r="F7" s="103"/>
      <c r="G7" s="103"/>
      <c r="H7" s="104"/>
      <c r="I7" s="104" t="s">
        <v>35</v>
      </c>
      <c r="J7" s="104"/>
      <c r="K7" s="238" t="s">
        <v>41</v>
      </c>
      <c r="L7" s="105"/>
      <c r="M7" s="97">
        <v>1299757.2076065126</v>
      </c>
      <c r="P7" s="106" t="s">
        <v>320</v>
      </c>
      <c r="T7" s="96"/>
    </row>
    <row r="8" spans="1:20" x14ac:dyDescent="0.3">
      <c r="A8" s="103"/>
      <c r="B8" s="103"/>
      <c r="C8" s="238" t="s">
        <v>37</v>
      </c>
      <c r="D8" s="238" t="s">
        <v>38</v>
      </c>
      <c r="E8" s="104" t="s">
        <v>321</v>
      </c>
      <c r="F8" s="238" t="s">
        <v>37</v>
      </c>
      <c r="G8" s="238" t="s">
        <v>38</v>
      </c>
      <c r="H8" s="104"/>
      <c r="I8" s="107" t="s">
        <v>322</v>
      </c>
      <c r="J8" s="104"/>
      <c r="K8" s="238" t="s">
        <v>42</v>
      </c>
      <c r="L8" s="105"/>
      <c r="M8" s="234" t="s">
        <v>323</v>
      </c>
      <c r="N8" s="234"/>
      <c r="O8" s="234"/>
      <c r="P8" s="234"/>
      <c r="Q8" s="234"/>
      <c r="R8" s="234"/>
      <c r="S8" s="234"/>
      <c r="T8" s="234"/>
    </row>
    <row r="9" spans="1:20" x14ac:dyDescent="0.3">
      <c r="A9" s="239" t="s">
        <v>324</v>
      </c>
      <c r="B9" s="239" t="s">
        <v>321</v>
      </c>
      <c r="C9" s="238" t="s">
        <v>325</v>
      </c>
      <c r="D9" s="238" t="s">
        <v>325</v>
      </c>
      <c r="E9" s="238" t="s">
        <v>326</v>
      </c>
      <c r="F9" s="107" t="s">
        <v>327</v>
      </c>
      <c r="G9" s="107" t="s">
        <v>327</v>
      </c>
      <c r="H9" s="107" t="s">
        <v>327</v>
      </c>
      <c r="I9" s="107" t="s">
        <v>327</v>
      </c>
      <c r="J9" s="104" t="s">
        <v>36</v>
      </c>
      <c r="K9" s="238" t="s">
        <v>44</v>
      </c>
      <c r="L9" s="108" t="s">
        <v>328</v>
      </c>
      <c r="M9" s="234" t="s">
        <v>329</v>
      </c>
      <c r="N9" s="234" t="s">
        <v>46</v>
      </c>
      <c r="O9" s="234"/>
      <c r="P9" s="96" t="s">
        <v>330</v>
      </c>
      <c r="Q9" s="96" t="s">
        <v>331</v>
      </c>
      <c r="R9" s="96" t="s">
        <v>332</v>
      </c>
      <c r="S9" s="96" t="s">
        <v>333</v>
      </c>
      <c r="T9" s="234"/>
    </row>
    <row r="10" spans="1:20" x14ac:dyDescent="0.3">
      <c r="A10" s="109">
        <v>3411006</v>
      </c>
      <c r="B10" t="s">
        <v>762</v>
      </c>
      <c r="C10" s="110">
        <v>32430</v>
      </c>
      <c r="D10" s="110">
        <v>6405</v>
      </c>
      <c r="E10" t="s">
        <v>334</v>
      </c>
      <c r="F10" s="97">
        <v>142692</v>
      </c>
      <c r="G10" s="97">
        <v>28182.000000000004</v>
      </c>
      <c r="H10" s="97">
        <v>170874</v>
      </c>
      <c r="I10" s="97">
        <v>7237.431818181818</v>
      </c>
      <c r="J10" s="97">
        <v>3728.1600000000003</v>
      </c>
      <c r="K10" s="98">
        <v>248130.06789784413</v>
      </c>
      <c r="L10" s="111">
        <v>429969.65971602593</v>
      </c>
      <c r="M10" s="97">
        <v>181839.59181818183</v>
      </c>
      <c r="N10" s="97">
        <v>0</v>
      </c>
      <c r="O10" s="97"/>
      <c r="P10" s="112">
        <v>4.4000000000000004</v>
      </c>
      <c r="Q10" s="112">
        <v>0.18636363636363637</v>
      </c>
      <c r="R10" s="112">
        <v>0</v>
      </c>
      <c r="S10" s="112">
        <v>4.5863636363636369</v>
      </c>
      <c r="T10" s="240"/>
    </row>
    <row r="11" spans="1:20" x14ac:dyDescent="0.3">
      <c r="A11" s="109">
        <v>3412006</v>
      </c>
      <c r="B11" t="s">
        <v>677</v>
      </c>
      <c r="C11" s="110">
        <v>32280</v>
      </c>
      <c r="D11" s="110">
        <v>3630</v>
      </c>
      <c r="E11" t="s">
        <v>335</v>
      </c>
      <c r="F11" s="97">
        <v>142032</v>
      </c>
      <c r="G11" s="97">
        <v>15972.000000000002</v>
      </c>
      <c r="H11" s="97">
        <v>158004</v>
      </c>
      <c r="I11" s="97">
        <v>10174.5</v>
      </c>
      <c r="J11" s="97">
        <v>569.30487804878044</v>
      </c>
      <c r="K11" s="97"/>
      <c r="L11" s="111">
        <v>168747.80487804877</v>
      </c>
      <c r="M11" s="97"/>
      <c r="N11" s="97"/>
      <c r="O11" s="97"/>
      <c r="P11" s="112">
        <v>4.4000000000000004</v>
      </c>
      <c r="Q11" s="112">
        <v>0.28333333333333333</v>
      </c>
      <c r="R11" s="112">
        <v>0</v>
      </c>
      <c r="S11" s="112">
        <v>4.6833333333333336</v>
      </c>
      <c r="T11" s="240"/>
    </row>
    <row r="12" spans="1:20" x14ac:dyDescent="0.3">
      <c r="A12" s="109">
        <v>3412018</v>
      </c>
      <c r="B12" t="s">
        <v>763</v>
      </c>
      <c r="C12" s="110">
        <v>38415</v>
      </c>
      <c r="D12" s="110">
        <v>4665</v>
      </c>
      <c r="E12" t="s">
        <v>335</v>
      </c>
      <c r="F12" s="97">
        <v>169026</v>
      </c>
      <c r="G12" s="97">
        <v>20526</v>
      </c>
      <c r="H12" s="97">
        <v>189552</v>
      </c>
      <c r="I12" s="97">
        <v>11847</v>
      </c>
      <c r="J12" s="97">
        <v>1577.5774647887326</v>
      </c>
      <c r="K12" s="97"/>
      <c r="L12" s="111">
        <v>202976.57746478874</v>
      </c>
      <c r="M12" s="97"/>
      <c r="N12" s="97"/>
      <c r="O12" s="97"/>
      <c r="P12" s="112">
        <v>4.4000000000000004</v>
      </c>
      <c r="Q12" s="112">
        <v>0.27500000000000002</v>
      </c>
      <c r="R12" s="112">
        <v>0</v>
      </c>
      <c r="S12" s="112">
        <v>4.6749999999999998</v>
      </c>
      <c r="T12" s="240"/>
    </row>
    <row r="13" spans="1:20" x14ac:dyDescent="0.3">
      <c r="A13" s="109">
        <v>3413965</v>
      </c>
      <c r="B13" t="s">
        <v>764</v>
      </c>
      <c r="C13" s="110">
        <v>21075</v>
      </c>
      <c r="D13" s="110">
        <v>1740</v>
      </c>
      <c r="E13" t="s">
        <v>335</v>
      </c>
      <c r="F13" s="97">
        <v>92730.000000000015</v>
      </c>
      <c r="G13" s="97">
        <v>7656.0000000000009</v>
      </c>
      <c r="H13" s="97">
        <v>100386.00000000001</v>
      </c>
      <c r="I13" s="97">
        <v>6425.4489795918371</v>
      </c>
      <c r="J13" s="97">
        <v>677.93142857142868</v>
      </c>
      <c r="K13" s="97"/>
      <c r="L13" s="111">
        <v>107489.38040816328</v>
      </c>
      <c r="M13" s="97"/>
      <c r="N13" s="97"/>
      <c r="O13" s="97"/>
      <c r="P13" s="112">
        <v>4.4000000000000004</v>
      </c>
      <c r="Q13" s="112">
        <v>0.28163265306122448</v>
      </c>
      <c r="R13" s="112">
        <v>0</v>
      </c>
      <c r="S13" s="112">
        <v>4.6816326530612251</v>
      </c>
      <c r="T13" s="237"/>
    </row>
    <row r="14" spans="1:20" x14ac:dyDescent="0.3">
      <c r="A14" s="109">
        <v>3412008</v>
      </c>
      <c r="B14" t="s">
        <v>765</v>
      </c>
      <c r="C14" s="110">
        <v>14700</v>
      </c>
      <c r="D14" s="110">
        <v>2595</v>
      </c>
      <c r="E14" t="s">
        <v>335</v>
      </c>
      <c r="F14" s="97">
        <v>64680.000000000007</v>
      </c>
      <c r="G14" s="97">
        <v>11418.000000000002</v>
      </c>
      <c r="H14" s="97">
        <v>76098.000000000015</v>
      </c>
      <c r="I14" s="97">
        <v>2987.318181818182</v>
      </c>
      <c r="J14" s="97">
        <v>306.59318181818179</v>
      </c>
      <c r="K14" s="97"/>
      <c r="L14" s="111">
        <v>79391.911363636376</v>
      </c>
      <c r="M14" s="97"/>
      <c r="N14" s="97"/>
      <c r="O14" s="97"/>
      <c r="P14" s="112">
        <v>4.4000000000000012</v>
      </c>
      <c r="Q14" s="112">
        <v>0.17272727272727273</v>
      </c>
      <c r="R14" s="112">
        <v>0</v>
      </c>
      <c r="S14" s="112">
        <v>4.5727272727272732</v>
      </c>
      <c r="T14" s="237"/>
    </row>
    <row r="15" spans="1:20" x14ac:dyDescent="0.3">
      <c r="A15" s="109">
        <v>3412010</v>
      </c>
      <c r="B15" t="s">
        <v>659</v>
      </c>
      <c r="C15" s="110">
        <v>26310</v>
      </c>
      <c r="D15" s="110">
        <v>0</v>
      </c>
      <c r="E15" t="s">
        <v>335</v>
      </c>
      <c r="F15" s="97">
        <v>115764.00000000001</v>
      </c>
      <c r="G15" s="97">
        <v>0</v>
      </c>
      <c r="H15" s="97">
        <v>115764.00000000001</v>
      </c>
      <c r="I15" s="97">
        <v>1246.2631578947367</v>
      </c>
      <c r="J15" s="97">
        <v>62.18727272727272</v>
      </c>
      <c r="K15" s="97"/>
      <c r="L15" s="111">
        <v>117072.45043062202</v>
      </c>
      <c r="M15" s="97"/>
      <c r="N15" s="97"/>
      <c r="O15" s="97"/>
      <c r="P15" s="112">
        <v>4.4000000000000004</v>
      </c>
      <c r="Q15" s="112">
        <v>4.7368421052631574E-2</v>
      </c>
      <c r="R15" s="112">
        <v>0</v>
      </c>
      <c r="S15" s="112">
        <v>4.4473684210526319</v>
      </c>
      <c r="T15" s="237"/>
    </row>
    <row r="16" spans="1:20" x14ac:dyDescent="0.3">
      <c r="A16" s="109">
        <v>3412014</v>
      </c>
      <c r="B16" t="s">
        <v>766</v>
      </c>
      <c r="C16" s="110">
        <v>16230</v>
      </c>
      <c r="D16" s="110">
        <v>5235</v>
      </c>
      <c r="E16" t="s">
        <v>335</v>
      </c>
      <c r="F16" s="97">
        <v>71412</v>
      </c>
      <c r="G16" s="97">
        <v>23034.000000000004</v>
      </c>
      <c r="H16" s="97">
        <v>94446</v>
      </c>
      <c r="I16" s="97">
        <v>3558.6710526315796</v>
      </c>
      <c r="J16" s="97">
        <v>90.014516129032259</v>
      </c>
      <c r="K16" s="97"/>
      <c r="L16" s="111">
        <v>98094.6855687606</v>
      </c>
      <c r="M16" s="97"/>
      <c r="N16" s="97"/>
      <c r="O16" s="97"/>
      <c r="P16" s="112">
        <v>4.4000000000000004</v>
      </c>
      <c r="Q16" s="112">
        <v>0.16578947368421057</v>
      </c>
      <c r="R16" s="112">
        <v>0</v>
      </c>
      <c r="S16" s="112">
        <v>4.5657894736842106</v>
      </c>
      <c r="T16" s="237"/>
    </row>
    <row r="17" spans="1:20" x14ac:dyDescent="0.3">
      <c r="A17" s="109">
        <v>3412171</v>
      </c>
      <c r="B17" t="s">
        <v>661</v>
      </c>
      <c r="C17" s="110">
        <v>46830</v>
      </c>
      <c r="D17" s="110">
        <v>33345</v>
      </c>
      <c r="E17" t="s">
        <v>335</v>
      </c>
      <c r="F17" s="97">
        <v>206052.00000000003</v>
      </c>
      <c r="G17" s="97">
        <v>146718</v>
      </c>
      <c r="H17" s="97">
        <v>352770</v>
      </c>
      <c r="I17" s="97">
        <v>5751.6847826086951</v>
      </c>
      <c r="J17" s="97">
        <v>548.56578947368428</v>
      </c>
      <c r="K17" s="97"/>
      <c r="L17" s="111">
        <v>359070.25057208241</v>
      </c>
      <c r="M17" s="97"/>
      <c r="N17" s="97"/>
      <c r="O17" s="97"/>
      <c r="P17" s="112">
        <v>4.4000000000000004</v>
      </c>
      <c r="Q17" s="112">
        <v>7.1739130434782597E-2</v>
      </c>
      <c r="R17" s="112">
        <v>0</v>
      </c>
      <c r="S17" s="112">
        <v>4.4717391304347824</v>
      </c>
      <c r="T17" s="237"/>
    </row>
    <row r="18" spans="1:20" x14ac:dyDescent="0.3">
      <c r="A18" s="109">
        <v>3412025</v>
      </c>
      <c r="B18" t="s">
        <v>118</v>
      </c>
      <c r="C18" s="110">
        <v>40647</v>
      </c>
      <c r="D18" s="110">
        <v>16260</v>
      </c>
      <c r="E18" t="s">
        <v>335</v>
      </c>
      <c r="F18" s="97">
        <v>178846.80000000002</v>
      </c>
      <c r="G18" s="97">
        <v>71544</v>
      </c>
      <c r="H18" s="97">
        <v>250390.80000000002</v>
      </c>
      <c r="I18" s="97">
        <v>4163.9268292682927</v>
      </c>
      <c r="J18" s="97">
        <v>0</v>
      </c>
      <c r="K18" s="97"/>
      <c r="L18" s="111">
        <v>254554.7268292683</v>
      </c>
      <c r="M18" s="97"/>
      <c r="N18" s="97"/>
      <c r="O18" s="97"/>
      <c r="P18" s="112">
        <v>4.4000000000000004</v>
      </c>
      <c r="Q18" s="112">
        <v>7.3170731707317069E-2</v>
      </c>
      <c r="R18" s="112">
        <v>0</v>
      </c>
      <c r="S18" s="112">
        <v>4.4731707317073175</v>
      </c>
      <c r="T18" s="237"/>
    </row>
    <row r="19" spans="1:20" x14ac:dyDescent="0.3">
      <c r="A19" s="109">
        <v>3413025</v>
      </c>
      <c r="B19" t="s">
        <v>767</v>
      </c>
      <c r="C19" s="110">
        <v>23160</v>
      </c>
      <c r="D19" s="110">
        <v>1155</v>
      </c>
      <c r="E19" t="s">
        <v>335</v>
      </c>
      <c r="F19" s="97">
        <v>101904.00000000001</v>
      </c>
      <c r="G19" s="97">
        <v>5082</v>
      </c>
      <c r="H19" s="97">
        <v>106986.00000000001</v>
      </c>
      <c r="I19" s="97">
        <v>5340.6160714285706</v>
      </c>
      <c r="J19" s="97">
        <v>460.97187500000001</v>
      </c>
      <c r="K19" s="97"/>
      <c r="L19" s="111">
        <v>112787.58794642858</v>
      </c>
      <c r="M19" s="97"/>
      <c r="N19" s="97"/>
      <c r="O19" s="97"/>
      <c r="P19" s="112">
        <v>4.4000000000000004</v>
      </c>
      <c r="Q19" s="112">
        <v>0.21964285714285711</v>
      </c>
      <c r="R19" s="112">
        <v>0</v>
      </c>
      <c r="S19" s="112">
        <v>4.6196428571428578</v>
      </c>
      <c r="T19" s="237"/>
    </row>
    <row r="20" spans="1:20" x14ac:dyDescent="0.3">
      <c r="A20" s="109">
        <v>3412215</v>
      </c>
      <c r="B20" t="s">
        <v>676</v>
      </c>
      <c r="C20" s="110">
        <v>12810</v>
      </c>
      <c r="D20" s="110">
        <v>6750</v>
      </c>
      <c r="E20" t="s">
        <v>335</v>
      </c>
      <c r="F20" s="97">
        <v>56364.000000000007</v>
      </c>
      <c r="G20" s="97">
        <v>29700.000000000004</v>
      </c>
      <c r="H20" s="97">
        <v>86064.000000000015</v>
      </c>
      <c r="I20" s="97">
        <v>902.76923076923083</v>
      </c>
      <c r="J20" s="97">
        <v>242.17142857142855</v>
      </c>
      <c r="K20" s="97"/>
      <c r="L20" s="111">
        <v>87208.940659340675</v>
      </c>
      <c r="M20" s="97"/>
      <c r="N20" s="97"/>
      <c r="O20" s="97"/>
      <c r="P20" s="112">
        <v>4.4000000000000004</v>
      </c>
      <c r="Q20" s="112">
        <v>4.6153846153846156E-2</v>
      </c>
      <c r="R20" s="112">
        <v>0</v>
      </c>
      <c r="S20" s="112">
        <v>4.4461538461538472</v>
      </c>
      <c r="T20" s="237"/>
    </row>
    <row r="21" spans="1:20" x14ac:dyDescent="0.3">
      <c r="A21" s="109">
        <v>3413023</v>
      </c>
      <c r="B21" t="s">
        <v>662</v>
      </c>
      <c r="C21" s="110">
        <v>15090</v>
      </c>
      <c r="D21" s="110">
        <v>6255</v>
      </c>
      <c r="E21" t="s">
        <v>335</v>
      </c>
      <c r="F21" s="97">
        <v>66396</v>
      </c>
      <c r="G21" s="97">
        <v>27522.000000000004</v>
      </c>
      <c r="H21" s="97">
        <v>93918</v>
      </c>
      <c r="I21" s="97">
        <v>5929.166666666667</v>
      </c>
      <c r="J21" s="97">
        <v>205.54444444444445</v>
      </c>
      <c r="K21" s="97"/>
      <c r="L21" s="111">
        <v>100052.71111111112</v>
      </c>
      <c r="M21" s="97"/>
      <c r="N21" s="97"/>
      <c r="O21" s="97"/>
      <c r="P21" s="112">
        <v>4.4000000000000004</v>
      </c>
      <c r="Q21" s="112">
        <v>0.27777777777777779</v>
      </c>
      <c r="R21" s="112">
        <v>0</v>
      </c>
      <c r="S21" s="112">
        <v>4.677777777777778</v>
      </c>
      <c r="T21" s="237"/>
    </row>
    <row r="22" spans="1:20" x14ac:dyDescent="0.3">
      <c r="A22" s="109">
        <v>3411001</v>
      </c>
      <c r="B22" t="s">
        <v>768</v>
      </c>
      <c r="C22" s="110">
        <v>28680</v>
      </c>
      <c r="D22" s="110">
        <v>4380</v>
      </c>
      <c r="E22" t="s">
        <v>334</v>
      </c>
      <c r="F22" s="97">
        <v>126192.00000000001</v>
      </c>
      <c r="G22" s="97">
        <v>19272</v>
      </c>
      <c r="H22" s="97">
        <v>145464</v>
      </c>
      <c r="I22" s="97">
        <v>7273.2</v>
      </c>
      <c r="J22" s="97">
        <v>2865.2000000000003</v>
      </c>
      <c r="K22" s="235">
        <v>262671.85600508936</v>
      </c>
      <c r="L22" s="111">
        <v>418274.25600508938</v>
      </c>
      <c r="M22" s="97">
        <v>155602.40000000002</v>
      </c>
      <c r="N22" s="97">
        <v>0</v>
      </c>
      <c r="O22" s="97"/>
      <c r="P22" s="112">
        <v>4.4000000000000004</v>
      </c>
      <c r="Q22" s="112">
        <v>0.22</v>
      </c>
      <c r="R22" s="112">
        <v>0</v>
      </c>
      <c r="S22" s="112">
        <v>4.62</v>
      </c>
      <c r="T22" s="237"/>
    </row>
    <row r="23" spans="1:20" x14ac:dyDescent="0.3">
      <c r="A23" s="109">
        <v>3412001</v>
      </c>
      <c r="B23" t="s">
        <v>663</v>
      </c>
      <c r="C23" s="110">
        <v>8880</v>
      </c>
      <c r="D23" s="110">
        <v>0</v>
      </c>
      <c r="E23" t="s">
        <v>335</v>
      </c>
      <c r="F23" s="97">
        <v>39072</v>
      </c>
      <c r="G23" s="97">
        <v>0</v>
      </c>
      <c r="H23" s="97">
        <v>39072</v>
      </c>
      <c r="I23" s="97">
        <v>1036</v>
      </c>
      <c r="J23" s="97">
        <v>115.44</v>
      </c>
      <c r="K23" s="97"/>
      <c r="L23" s="111">
        <v>40223.440000000002</v>
      </c>
      <c r="M23" s="97"/>
      <c r="N23" s="97"/>
      <c r="O23" s="97"/>
      <c r="P23" s="112">
        <v>4.4000000000000004</v>
      </c>
      <c r="Q23" s="112">
        <v>0.11666666666666667</v>
      </c>
      <c r="R23" s="112">
        <v>0</v>
      </c>
      <c r="S23" s="112">
        <v>4.5166666666666666</v>
      </c>
      <c r="T23" s="237"/>
    </row>
    <row r="24" spans="1:20" x14ac:dyDescent="0.3">
      <c r="A24" s="109">
        <v>3412039</v>
      </c>
      <c r="B24" t="s">
        <v>769</v>
      </c>
      <c r="C24" s="110">
        <v>21840</v>
      </c>
      <c r="D24" s="110">
        <v>0</v>
      </c>
      <c r="E24" t="s">
        <v>335</v>
      </c>
      <c r="F24" s="97">
        <v>96096.000000000015</v>
      </c>
      <c r="G24" s="97">
        <v>0</v>
      </c>
      <c r="H24" s="97">
        <v>96096.000000000015</v>
      </c>
      <c r="I24" s="97">
        <v>839.99999999999989</v>
      </c>
      <c r="J24" s="97">
        <v>250.51764705882357</v>
      </c>
      <c r="K24" s="97"/>
      <c r="L24" s="111">
        <v>97186.517647058834</v>
      </c>
      <c r="M24" s="97"/>
      <c r="N24" s="97"/>
      <c r="O24" s="97"/>
      <c r="P24" s="112">
        <v>4.4000000000000004</v>
      </c>
      <c r="Q24" s="112">
        <v>3.8461538461538457E-2</v>
      </c>
      <c r="R24" s="112">
        <v>0</v>
      </c>
      <c r="S24" s="112">
        <v>4.4384615384615396</v>
      </c>
      <c r="T24" s="237"/>
    </row>
    <row r="25" spans="1:20" x14ac:dyDescent="0.3">
      <c r="A25" s="109">
        <v>3412041</v>
      </c>
      <c r="B25" s="113" t="s">
        <v>770</v>
      </c>
      <c r="C25" s="110">
        <v>11670</v>
      </c>
      <c r="D25" s="110">
        <v>1500</v>
      </c>
      <c r="E25" t="s">
        <v>335</v>
      </c>
      <c r="F25" s="97">
        <v>51348.000000000007</v>
      </c>
      <c r="G25" s="97">
        <v>6600.0000000000009</v>
      </c>
      <c r="H25" s="97">
        <v>57948.000000000007</v>
      </c>
      <c r="I25" s="97">
        <v>2528.64</v>
      </c>
      <c r="J25" s="97">
        <v>90.110526315789471</v>
      </c>
      <c r="K25" s="97"/>
      <c r="L25" s="111">
        <v>60566.750526315795</v>
      </c>
      <c r="M25" s="97"/>
      <c r="N25" s="97"/>
      <c r="O25" s="97"/>
      <c r="P25" s="112">
        <v>4.4000000000000004</v>
      </c>
      <c r="Q25" s="112">
        <v>0.192</v>
      </c>
      <c r="R25" s="112">
        <v>0</v>
      </c>
      <c r="S25" s="112">
        <v>4.5920000000000005</v>
      </c>
      <c r="T25" s="237"/>
    </row>
    <row r="26" spans="1:20" x14ac:dyDescent="0.3">
      <c r="A26" s="109">
        <v>3412218</v>
      </c>
      <c r="B26" t="s">
        <v>664</v>
      </c>
      <c r="C26" s="110">
        <v>10050</v>
      </c>
      <c r="D26" s="110">
        <v>1905</v>
      </c>
      <c r="E26" t="s">
        <v>335</v>
      </c>
      <c r="F26" s="97">
        <v>44220</v>
      </c>
      <c r="G26" s="97">
        <v>8382</v>
      </c>
      <c r="H26" s="97">
        <v>52602</v>
      </c>
      <c r="I26" s="97">
        <v>2988.75</v>
      </c>
      <c r="J26" s="97">
        <v>365.68235294117648</v>
      </c>
      <c r="K26" s="97"/>
      <c r="L26" s="111">
        <v>55956.432352941178</v>
      </c>
      <c r="M26" s="97"/>
      <c r="N26" s="97"/>
      <c r="O26" s="97"/>
      <c r="P26" s="112">
        <v>4.4000000000000004</v>
      </c>
      <c r="Q26" s="112">
        <v>0.25</v>
      </c>
      <c r="R26" s="112">
        <v>0</v>
      </c>
      <c r="S26" s="112">
        <v>4.6500000000000004</v>
      </c>
      <c r="T26" s="237"/>
    </row>
    <row r="27" spans="1:20" x14ac:dyDescent="0.3">
      <c r="A27" s="109">
        <v>3411002</v>
      </c>
      <c r="B27" t="s">
        <v>50</v>
      </c>
      <c r="C27" s="110">
        <v>43470</v>
      </c>
      <c r="D27" s="110">
        <v>24375</v>
      </c>
      <c r="E27" t="s">
        <v>334</v>
      </c>
      <c r="F27" s="97">
        <v>191268.00000000003</v>
      </c>
      <c r="G27" s="97">
        <v>107250.00000000001</v>
      </c>
      <c r="H27" s="97">
        <v>298518.00000000006</v>
      </c>
      <c r="I27" s="97">
        <v>3147.4484536082473</v>
      </c>
      <c r="J27" s="97">
        <v>415.05176470588236</v>
      </c>
      <c r="K27" s="235">
        <v>281703.28114879102</v>
      </c>
      <c r="L27" s="111">
        <v>583783.7813671052</v>
      </c>
      <c r="M27" s="97">
        <v>302080.50021831418</v>
      </c>
      <c r="N27" s="97">
        <v>0</v>
      </c>
      <c r="O27" s="97"/>
      <c r="P27" s="112">
        <v>4.4000000000000012</v>
      </c>
      <c r="Q27" s="112">
        <v>4.6391752577319582E-2</v>
      </c>
      <c r="R27" s="112">
        <v>0</v>
      </c>
      <c r="S27" s="112">
        <v>4.4463917525773207</v>
      </c>
      <c r="T27" s="237"/>
    </row>
    <row r="28" spans="1:20" x14ac:dyDescent="0.3">
      <c r="A28" s="109">
        <v>3411005</v>
      </c>
      <c r="B28" t="s">
        <v>771</v>
      </c>
      <c r="C28" s="110">
        <v>55665</v>
      </c>
      <c r="D28" s="110">
        <v>25391.25</v>
      </c>
      <c r="E28" t="s">
        <v>334</v>
      </c>
      <c r="F28" s="97">
        <v>244926.00000000003</v>
      </c>
      <c r="G28" s="97">
        <v>111721.50000000001</v>
      </c>
      <c r="H28" s="97">
        <v>356647.50000000006</v>
      </c>
      <c r="I28" s="97">
        <v>21639.787844036695</v>
      </c>
      <c r="J28" s="97">
        <v>2257.9955357142858</v>
      </c>
      <c r="K28" s="235">
        <v>348789.88640810922</v>
      </c>
      <c r="L28" s="111">
        <v>729335.16978786024</v>
      </c>
      <c r="M28" s="97">
        <v>380545.28337975102</v>
      </c>
      <c r="N28" s="97">
        <v>0</v>
      </c>
      <c r="O28" s="97"/>
      <c r="P28" s="112">
        <v>4.4000000000000004</v>
      </c>
      <c r="Q28" s="112">
        <v>0.26697247706422017</v>
      </c>
      <c r="R28" s="112">
        <v>0</v>
      </c>
      <c r="S28" s="112">
        <v>4.6669724770642214</v>
      </c>
      <c r="T28" s="237"/>
    </row>
    <row r="29" spans="1:20" x14ac:dyDescent="0.3">
      <c r="A29" s="109">
        <v>3413956</v>
      </c>
      <c r="B29" t="s">
        <v>635</v>
      </c>
      <c r="C29" s="110">
        <v>28380</v>
      </c>
      <c r="D29" s="110">
        <v>0</v>
      </c>
      <c r="E29" t="s">
        <v>335</v>
      </c>
      <c r="F29" s="97">
        <v>124872.00000000001</v>
      </c>
      <c r="G29" s="97">
        <v>0</v>
      </c>
      <c r="H29" s="97">
        <v>124872.00000000001</v>
      </c>
      <c r="I29" s="97">
        <v>1146.1153846153845</v>
      </c>
      <c r="J29" s="97">
        <v>75.293877551020401</v>
      </c>
      <c r="K29" s="97"/>
      <c r="L29" s="111">
        <v>126093.40926216643</v>
      </c>
      <c r="M29" s="97"/>
      <c r="N29" s="97"/>
      <c r="O29" s="97"/>
      <c r="P29" s="112">
        <v>4.4000000000000004</v>
      </c>
      <c r="Q29" s="112">
        <v>4.038461538461538E-2</v>
      </c>
      <c r="R29" s="112">
        <v>0</v>
      </c>
      <c r="S29" s="112">
        <v>4.440384615384616</v>
      </c>
      <c r="T29" s="237"/>
    </row>
    <row r="30" spans="1:20" x14ac:dyDescent="0.3">
      <c r="A30" s="109">
        <v>3411003</v>
      </c>
      <c r="B30" t="s">
        <v>772</v>
      </c>
      <c r="C30" s="110">
        <v>46845</v>
      </c>
      <c r="D30" s="110">
        <v>12585</v>
      </c>
      <c r="E30" t="s">
        <v>334</v>
      </c>
      <c r="F30" s="97">
        <v>206118.00000000003</v>
      </c>
      <c r="G30" s="97">
        <v>55374.000000000007</v>
      </c>
      <c r="H30" s="97">
        <v>261492.00000000003</v>
      </c>
      <c r="I30" s="97">
        <v>16077.9375</v>
      </c>
      <c r="J30" s="97">
        <v>2119.494690265487</v>
      </c>
      <c r="K30" s="235">
        <v>395994.90854016633</v>
      </c>
      <c r="L30" s="111">
        <v>675684.34073043184</v>
      </c>
      <c r="M30" s="97">
        <v>279689.43219026551</v>
      </c>
      <c r="N30" s="97">
        <v>0</v>
      </c>
      <c r="O30" s="97"/>
      <c r="P30" s="112">
        <v>4.4000000000000004</v>
      </c>
      <c r="Q30" s="112">
        <v>0.27053571428571427</v>
      </c>
      <c r="R30" s="112">
        <v>0</v>
      </c>
      <c r="S30" s="112">
        <v>4.6705357142857142</v>
      </c>
      <c r="T30" s="237"/>
    </row>
    <row r="31" spans="1:20" x14ac:dyDescent="0.3">
      <c r="A31" s="109">
        <v>3413964</v>
      </c>
      <c r="B31" t="s">
        <v>773</v>
      </c>
      <c r="C31" s="110">
        <v>9750</v>
      </c>
      <c r="D31" s="110">
        <v>1875</v>
      </c>
      <c r="E31" t="s">
        <v>335</v>
      </c>
      <c r="F31" s="97">
        <v>42900</v>
      </c>
      <c r="G31" s="97">
        <v>8250</v>
      </c>
      <c r="H31" s="97">
        <v>51150</v>
      </c>
      <c r="I31" s="97">
        <v>3196.875</v>
      </c>
      <c r="J31" s="97">
        <v>403</v>
      </c>
      <c r="K31" s="97"/>
      <c r="L31" s="111">
        <v>54749.875</v>
      </c>
      <c r="M31" s="97"/>
      <c r="N31" s="97"/>
      <c r="O31" s="97"/>
      <c r="P31" s="112">
        <v>4.4000000000000004</v>
      </c>
      <c r="Q31" s="112">
        <v>0.27500000000000002</v>
      </c>
      <c r="R31" s="112">
        <v>0</v>
      </c>
      <c r="S31" s="112">
        <v>4.6749999999999998</v>
      </c>
      <c r="T31" s="237"/>
    </row>
    <row r="32" spans="1:20" x14ac:dyDescent="0.3">
      <c r="A32" s="109">
        <v>3412230</v>
      </c>
      <c r="B32" t="s">
        <v>774</v>
      </c>
      <c r="C32" s="110">
        <v>27375</v>
      </c>
      <c r="D32" s="110">
        <v>7290</v>
      </c>
      <c r="E32" t="s">
        <v>335</v>
      </c>
      <c r="F32" s="97">
        <v>120450.00000000001</v>
      </c>
      <c r="G32" s="97">
        <v>32076.000000000004</v>
      </c>
      <c r="H32" s="97">
        <v>152526.00000000003</v>
      </c>
      <c r="I32" s="97">
        <v>6096.258620689654</v>
      </c>
      <c r="J32" s="97">
        <v>125.17916666666666</v>
      </c>
      <c r="K32" s="97"/>
      <c r="L32" s="111">
        <v>158747.43778735635</v>
      </c>
      <c r="M32" s="97"/>
      <c r="N32" s="97"/>
      <c r="O32" s="97"/>
      <c r="P32" s="112">
        <v>4.4000000000000012</v>
      </c>
      <c r="Q32" s="112">
        <v>0.1758620689655172</v>
      </c>
      <c r="R32" s="112">
        <v>0</v>
      </c>
      <c r="S32" s="112">
        <v>4.5758620689655176</v>
      </c>
      <c r="T32" s="237"/>
    </row>
    <row r="33" spans="1:20" x14ac:dyDescent="0.3">
      <c r="A33" s="109">
        <v>3413022</v>
      </c>
      <c r="B33" t="s">
        <v>775</v>
      </c>
      <c r="C33" s="110">
        <v>24975</v>
      </c>
      <c r="D33" s="110">
        <v>3750</v>
      </c>
      <c r="E33" t="s">
        <v>335</v>
      </c>
      <c r="F33" s="97">
        <v>109890.00000000001</v>
      </c>
      <c r="G33" s="97">
        <v>16500</v>
      </c>
      <c r="H33" s="97">
        <v>126390.00000000001</v>
      </c>
      <c r="I33" s="97">
        <v>7291.7307692307686</v>
      </c>
      <c r="J33" s="97">
        <v>352.28773584905667</v>
      </c>
      <c r="K33" s="97"/>
      <c r="L33" s="111">
        <v>134034.01850507985</v>
      </c>
      <c r="M33" s="97"/>
      <c r="N33" s="97"/>
      <c r="O33" s="97"/>
      <c r="P33" s="112">
        <v>4.4000000000000004</v>
      </c>
      <c r="Q33" s="112">
        <v>0.25384615384615383</v>
      </c>
      <c r="R33" s="112">
        <v>0</v>
      </c>
      <c r="S33" s="112">
        <v>4.6538461538461542</v>
      </c>
      <c r="T33" s="237"/>
    </row>
    <row r="34" spans="1:20" x14ac:dyDescent="0.3">
      <c r="A34" s="109">
        <v>3412222</v>
      </c>
      <c r="B34" t="s">
        <v>776</v>
      </c>
      <c r="C34" s="110">
        <v>20550</v>
      </c>
      <c r="D34" s="110">
        <v>3225</v>
      </c>
      <c r="E34" t="s">
        <v>335</v>
      </c>
      <c r="F34" s="97">
        <v>90420.000000000015</v>
      </c>
      <c r="G34" s="97">
        <v>14190.000000000002</v>
      </c>
      <c r="H34" s="97">
        <v>104610.00000000001</v>
      </c>
      <c r="I34" s="97">
        <v>6792.8571428571422</v>
      </c>
      <c r="J34" s="97">
        <v>441.53571428571428</v>
      </c>
      <c r="K34" s="97"/>
      <c r="L34" s="111">
        <v>111844.39285714287</v>
      </c>
      <c r="M34" s="97"/>
      <c r="N34" s="97"/>
      <c r="O34" s="97"/>
      <c r="P34" s="112">
        <v>4.4000000000000004</v>
      </c>
      <c r="Q34" s="112">
        <v>0.2857142857142857</v>
      </c>
      <c r="R34" s="112">
        <v>0</v>
      </c>
      <c r="S34" s="112">
        <v>4.6857142857142868</v>
      </c>
      <c r="T34" s="237"/>
    </row>
    <row r="35" spans="1:20" x14ac:dyDescent="0.3">
      <c r="A35" s="109">
        <v>3412040</v>
      </c>
      <c r="B35" s="113" t="s">
        <v>777</v>
      </c>
      <c r="C35" s="110">
        <v>13710</v>
      </c>
      <c r="D35" s="110">
        <v>1539</v>
      </c>
      <c r="E35" t="s">
        <v>335</v>
      </c>
      <c r="F35" s="97">
        <v>60324.000000000007</v>
      </c>
      <c r="G35" s="97">
        <v>6771.6</v>
      </c>
      <c r="H35" s="97">
        <v>67095.600000000006</v>
      </c>
      <c r="I35" s="97">
        <v>490.14642857142849</v>
      </c>
      <c r="J35" s="97">
        <v>38.870000000000005</v>
      </c>
      <c r="K35" s="97"/>
      <c r="L35" s="111">
        <v>67624.616428571433</v>
      </c>
      <c r="M35" s="97"/>
      <c r="N35" s="97"/>
      <c r="O35" s="240"/>
      <c r="P35" s="112">
        <v>4.4000000000000004</v>
      </c>
      <c r="Q35" s="112">
        <v>3.214285714285714E-2</v>
      </c>
      <c r="R35" s="112">
        <v>0</v>
      </c>
      <c r="S35" s="112">
        <v>4.4321428571428578</v>
      </c>
      <c r="T35" s="237"/>
    </row>
    <row r="36" spans="1:20" x14ac:dyDescent="0.3">
      <c r="A36" s="109">
        <v>3412064</v>
      </c>
      <c r="B36" t="s">
        <v>778</v>
      </c>
      <c r="C36" s="110">
        <v>24900</v>
      </c>
      <c r="D36" s="110">
        <v>0</v>
      </c>
      <c r="E36" t="s">
        <v>335</v>
      </c>
      <c r="F36" s="97">
        <v>109560.00000000001</v>
      </c>
      <c r="G36" s="97">
        <v>0</v>
      </c>
      <c r="H36" s="97">
        <v>109560.00000000001</v>
      </c>
      <c r="I36" s="97">
        <v>292.94117647058823</v>
      </c>
      <c r="J36" s="97">
        <v>63.470588235294123</v>
      </c>
      <c r="K36" s="97"/>
      <c r="L36" s="111">
        <v>109916.4117647059</v>
      </c>
      <c r="M36" s="97"/>
      <c r="N36" s="97"/>
      <c r="O36" s="97"/>
      <c r="P36" s="112">
        <v>4.4000000000000004</v>
      </c>
      <c r="Q36" s="112">
        <v>1.1764705882352941E-2</v>
      </c>
      <c r="R36" s="112">
        <v>0</v>
      </c>
      <c r="S36" s="112">
        <v>4.4117647058823533</v>
      </c>
      <c r="T36" s="237"/>
    </row>
    <row r="37" spans="1:20" x14ac:dyDescent="0.3">
      <c r="A37" s="109">
        <v>3412235</v>
      </c>
      <c r="B37" t="s">
        <v>512</v>
      </c>
      <c r="C37" s="110">
        <v>21180</v>
      </c>
      <c r="D37" s="110">
        <v>4545</v>
      </c>
      <c r="E37" t="s">
        <v>335</v>
      </c>
      <c r="F37" s="97">
        <v>93192.000000000015</v>
      </c>
      <c r="G37" s="97">
        <v>19998</v>
      </c>
      <c r="H37" s="97">
        <v>113190.00000000001</v>
      </c>
      <c r="I37" s="97">
        <v>3772.9999999999995</v>
      </c>
      <c r="J37" s="97">
        <v>1760.1315789473683</v>
      </c>
      <c r="K37" s="97"/>
      <c r="L37" s="111">
        <v>118723.13157894739</v>
      </c>
      <c r="M37" s="97"/>
      <c r="N37" s="97"/>
      <c r="O37" s="97"/>
      <c r="P37" s="112">
        <v>4.4000000000000004</v>
      </c>
      <c r="Q37" s="112">
        <v>0.14666666666666664</v>
      </c>
      <c r="R37" s="112">
        <v>0</v>
      </c>
      <c r="S37" s="112">
        <v>4.5466666666666669</v>
      </c>
      <c r="T37" s="237"/>
    </row>
    <row r="38" spans="1:20" x14ac:dyDescent="0.3">
      <c r="A38" s="109">
        <v>3412214</v>
      </c>
      <c r="B38" t="s">
        <v>666</v>
      </c>
      <c r="C38" s="110">
        <v>20928</v>
      </c>
      <c r="D38" s="110">
        <v>2040</v>
      </c>
      <c r="E38" t="s">
        <v>335</v>
      </c>
      <c r="F38" s="97">
        <v>92083.200000000012</v>
      </c>
      <c r="G38" s="97">
        <v>8976</v>
      </c>
      <c r="H38" s="97">
        <v>101059.20000000001</v>
      </c>
      <c r="I38" s="97">
        <v>6459.75</v>
      </c>
      <c r="J38" s="97">
        <v>124.41000000000001</v>
      </c>
      <c r="K38" s="97"/>
      <c r="L38" s="111">
        <v>107643.36000000002</v>
      </c>
      <c r="M38" s="97"/>
      <c r="N38" s="97"/>
      <c r="O38" s="97"/>
      <c r="P38" s="112">
        <v>4.4000000000000004</v>
      </c>
      <c r="Q38" s="112">
        <v>0.28125</v>
      </c>
      <c r="R38" s="112">
        <v>0</v>
      </c>
      <c r="S38" s="112">
        <v>4.6812500000000004</v>
      </c>
      <c r="T38" s="237"/>
    </row>
    <row r="39" spans="1:20" x14ac:dyDescent="0.3">
      <c r="A39" s="109">
        <v>3412030</v>
      </c>
      <c r="B39" s="113" t="s">
        <v>703</v>
      </c>
      <c r="C39" s="110">
        <v>20970</v>
      </c>
      <c r="D39" s="110">
        <v>1875</v>
      </c>
      <c r="E39" t="s">
        <v>335</v>
      </c>
      <c r="F39" s="97">
        <v>92268.000000000015</v>
      </c>
      <c r="G39" s="97">
        <v>8250</v>
      </c>
      <c r="H39" s="97">
        <v>100518.00000000001</v>
      </c>
      <c r="I39" s="97">
        <v>5447.6538461538457</v>
      </c>
      <c r="J39" s="97">
        <v>1060.6607142857144</v>
      </c>
      <c r="K39" s="97"/>
      <c r="L39" s="111">
        <v>107026.31456043957</v>
      </c>
      <c r="M39" s="97"/>
      <c r="N39" s="97"/>
      <c r="O39" s="97"/>
      <c r="P39" s="112">
        <v>4.4000000000000004</v>
      </c>
      <c r="Q39" s="112">
        <v>0.23846153846153845</v>
      </c>
      <c r="R39" s="112">
        <v>0</v>
      </c>
      <c r="S39" s="112">
        <v>4.6384615384615389</v>
      </c>
      <c r="T39" s="237"/>
    </row>
    <row r="40" spans="1:20" x14ac:dyDescent="0.3">
      <c r="A40" s="109">
        <v>3413512</v>
      </c>
      <c r="B40" t="s">
        <v>779</v>
      </c>
      <c r="C40" s="110">
        <v>14190</v>
      </c>
      <c r="D40" s="110">
        <v>2460</v>
      </c>
      <c r="E40" t="s">
        <v>335</v>
      </c>
      <c r="F40" s="97">
        <v>62436.000000000007</v>
      </c>
      <c r="G40" s="97">
        <v>10824</v>
      </c>
      <c r="H40" s="97">
        <v>73260</v>
      </c>
      <c r="I40" s="97">
        <v>4418.6538461538457</v>
      </c>
      <c r="J40" s="97">
        <v>1623.375</v>
      </c>
      <c r="K40" s="97"/>
      <c r="L40" s="111">
        <v>79302.028846153844</v>
      </c>
      <c r="M40" s="97"/>
      <c r="N40" s="97"/>
      <c r="O40" s="97"/>
      <c r="P40" s="112">
        <v>4.4000000000000004</v>
      </c>
      <c r="Q40" s="112">
        <v>0.26538461538461539</v>
      </c>
      <c r="R40" s="112">
        <v>0</v>
      </c>
      <c r="S40" s="112">
        <v>4.6653846153846157</v>
      </c>
      <c r="T40" s="237"/>
    </row>
    <row r="41" spans="1:20" x14ac:dyDescent="0.3">
      <c r="A41" s="109">
        <v>3412176</v>
      </c>
      <c r="B41" t="s">
        <v>637</v>
      </c>
      <c r="C41" s="110">
        <v>9510</v>
      </c>
      <c r="D41" s="110">
        <v>0</v>
      </c>
      <c r="E41" t="s">
        <v>335</v>
      </c>
      <c r="F41" s="97">
        <v>41844</v>
      </c>
      <c r="G41" s="97">
        <v>0</v>
      </c>
      <c r="H41" s="97">
        <v>41844</v>
      </c>
      <c r="I41" s="97">
        <v>2853</v>
      </c>
      <c r="J41" s="97">
        <v>741.78</v>
      </c>
      <c r="K41" s="97"/>
      <c r="L41" s="111">
        <v>45438.78</v>
      </c>
      <c r="M41" s="97"/>
      <c r="N41" s="97"/>
      <c r="O41" s="97"/>
      <c r="P41" s="112">
        <v>4.4000000000000004</v>
      </c>
      <c r="Q41" s="112">
        <v>0.3</v>
      </c>
      <c r="R41" s="112">
        <v>0</v>
      </c>
      <c r="S41" s="112">
        <v>4.7</v>
      </c>
      <c r="T41" s="237"/>
    </row>
    <row r="42" spans="1:20" x14ac:dyDescent="0.3">
      <c r="A42" s="109">
        <v>3413513</v>
      </c>
      <c r="B42" t="s">
        <v>679</v>
      </c>
      <c r="C42" s="110">
        <v>14940</v>
      </c>
      <c r="D42" s="110">
        <v>10080</v>
      </c>
      <c r="E42" t="s">
        <v>335</v>
      </c>
      <c r="F42" s="97">
        <v>65736</v>
      </c>
      <c r="G42" s="97">
        <v>44352</v>
      </c>
      <c r="H42" s="97">
        <v>110088</v>
      </c>
      <c r="I42" s="97">
        <v>3882.4137931034484</v>
      </c>
      <c r="J42" s="97">
        <v>0</v>
      </c>
      <c r="K42" s="97"/>
      <c r="L42" s="111">
        <v>113970.41379310345</v>
      </c>
      <c r="M42" s="97"/>
      <c r="N42" s="97"/>
      <c r="O42" s="97"/>
      <c r="P42" s="112">
        <v>4.4000000000000004</v>
      </c>
      <c r="Q42" s="112">
        <v>0.15517241379310345</v>
      </c>
      <c r="R42" s="112">
        <v>0</v>
      </c>
      <c r="S42" s="112">
        <v>4.5551724137931036</v>
      </c>
      <c r="T42" s="237"/>
    </row>
    <row r="43" spans="1:20" x14ac:dyDescent="0.3">
      <c r="A43" s="109">
        <v>3413514</v>
      </c>
      <c r="B43" t="s">
        <v>680</v>
      </c>
      <c r="C43" s="110">
        <v>11295</v>
      </c>
      <c r="D43" s="110">
        <v>2700</v>
      </c>
      <c r="E43" t="s">
        <v>335</v>
      </c>
      <c r="F43" s="97">
        <v>49698.000000000007</v>
      </c>
      <c r="G43" s="97">
        <v>11880.000000000002</v>
      </c>
      <c r="H43" s="97">
        <v>61578.000000000007</v>
      </c>
      <c r="I43" s="97">
        <v>3180.6818181818185</v>
      </c>
      <c r="J43" s="97">
        <v>62.736206896551728</v>
      </c>
      <c r="K43" s="97"/>
      <c r="L43" s="111">
        <v>64821.418025078376</v>
      </c>
      <c r="M43" s="97"/>
      <c r="N43" s="97"/>
      <c r="O43" s="97"/>
      <c r="P43" s="112">
        <v>4.4000000000000004</v>
      </c>
      <c r="Q43" s="112">
        <v>0.22727272727272729</v>
      </c>
      <c r="R43" s="112">
        <v>0</v>
      </c>
      <c r="S43" s="112">
        <v>4.6272727272727279</v>
      </c>
      <c r="T43" s="237"/>
    </row>
    <row r="44" spans="1:20" x14ac:dyDescent="0.3">
      <c r="A44" s="109">
        <v>3412242</v>
      </c>
      <c r="B44" t="s">
        <v>619</v>
      </c>
      <c r="C44" s="110">
        <v>17895</v>
      </c>
      <c r="D44" s="110">
        <v>1830</v>
      </c>
      <c r="E44" t="s">
        <v>335</v>
      </c>
      <c r="F44" s="97">
        <v>78738</v>
      </c>
      <c r="G44" s="97">
        <v>8052.0000000000009</v>
      </c>
      <c r="H44" s="97">
        <v>86790</v>
      </c>
      <c r="I44" s="97">
        <v>4303.636363636364</v>
      </c>
      <c r="J44" s="97">
        <v>1111.175</v>
      </c>
      <c r="K44" s="97"/>
      <c r="L44" s="111">
        <v>92204.811363636371</v>
      </c>
      <c r="M44" s="97"/>
      <c r="N44" s="97"/>
      <c r="O44" s="97"/>
      <c r="P44" s="112">
        <v>4.4000000000000004</v>
      </c>
      <c r="Q44" s="112">
        <v>0.2181818181818182</v>
      </c>
      <c r="R44" s="112">
        <v>0</v>
      </c>
      <c r="S44" s="112">
        <v>4.6181818181818182</v>
      </c>
      <c r="T44" s="237"/>
    </row>
    <row r="45" spans="1:20" x14ac:dyDescent="0.3">
      <c r="A45" s="109">
        <v>3412229</v>
      </c>
      <c r="B45" t="s">
        <v>780</v>
      </c>
      <c r="C45" s="110">
        <v>29340</v>
      </c>
      <c r="D45" s="110">
        <v>0</v>
      </c>
      <c r="E45" t="s">
        <v>335</v>
      </c>
      <c r="F45" s="97">
        <v>129096.00000000001</v>
      </c>
      <c r="G45" s="97">
        <v>0</v>
      </c>
      <c r="H45" s="97">
        <v>129096.00000000001</v>
      </c>
      <c r="I45" s="97">
        <v>8029.894736842105</v>
      </c>
      <c r="J45" s="97">
        <v>3153.0720000000001</v>
      </c>
      <c r="K45" s="97"/>
      <c r="L45" s="111">
        <v>140278.96673684212</v>
      </c>
      <c r="M45" s="97"/>
      <c r="N45" s="97"/>
      <c r="O45" s="97"/>
      <c r="P45" s="112">
        <v>4.4000000000000004</v>
      </c>
      <c r="Q45" s="112">
        <v>0.27368421052631575</v>
      </c>
      <c r="R45" s="112">
        <v>0</v>
      </c>
      <c r="S45" s="112">
        <v>4.6736842105263161</v>
      </c>
      <c r="T45" s="237"/>
    </row>
    <row r="46" spans="1:20" x14ac:dyDescent="0.3">
      <c r="A46" s="109">
        <v>3412232</v>
      </c>
      <c r="B46" t="s">
        <v>681</v>
      </c>
      <c r="C46" s="110">
        <v>10335</v>
      </c>
      <c r="D46" s="110">
        <v>0</v>
      </c>
      <c r="E46" t="s">
        <v>335</v>
      </c>
      <c r="F46" s="97">
        <v>45474.000000000007</v>
      </c>
      <c r="G46" s="97">
        <v>0</v>
      </c>
      <c r="H46" s="97">
        <v>45474.000000000007</v>
      </c>
      <c r="I46" s="97">
        <v>2971.3125</v>
      </c>
      <c r="J46" s="97">
        <v>537.42000000000007</v>
      </c>
      <c r="K46" s="97"/>
      <c r="L46" s="111">
        <v>48982.732500000006</v>
      </c>
      <c r="M46" s="97"/>
      <c r="N46" s="97"/>
      <c r="O46" s="97"/>
      <c r="P46" s="112">
        <v>4.4000000000000004</v>
      </c>
      <c r="Q46" s="112">
        <v>0.28749999999999998</v>
      </c>
      <c r="R46" s="112">
        <v>0</v>
      </c>
      <c r="S46" s="112">
        <v>4.6875000000000009</v>
      </c>
      <c r="T46" s="237"/>
    </row>
    <row r="47" spans="1:20" x14ac:dyDescent="0.3">
      <c r="A47" s="109">
        <v>3412086</v>
      </c>
      <c r="B47" t="s">
        <v>667</v>
      </c>
      <c r="C47" s="110">
        <v>16980</v>
      </c>
      <c r="D47" s="110">
        <v>6210</v>
      </c>
      <c r="E47" t="s">
        <v>335</v>
      </c>
      <c r="F47" s="97">
        <v>74712</v>
      </c>
      <c r="G47" s="97">
        <v>27324.000000000004</v>
      </c>
      <c r="H47" s="97">
        <v>102036</v>
      </c>
      <c r="I47" s="97">
        <v>2584.0285714285715</v>
      </c>
      <c r="J47" s="97">
        <v>120.58800000000001</v>
      </c>
      <c r="K47" s="97"/>
      <c r="L47" s="111">
        <v>104740.61657142857</v>
      </c>
      <c r="M47" s="97"/>
      <c r="N47" s="97"/>
      <c r="O47" s="97"/>
      <c r="P47" s="112">
        <v>4.4000000000000004</v>
      </c>
      <c r="Q47" s="112">
        <v>0.11142857142857143</v>
      </c>
      <c r="R47" s="112">
        <v>0</v>
      </c>
      <c r="S47" s="112">
        <v>4.5114285714285716</v>
      </c>
      <c r="T47" s="237"/>
    </row>
    <row r="48" spans="1:20" x14ac:dyDescent="0.3">
      <c r="A48" s="109">
        <v>3412221</v>
      </c>
      <c r="B48" t="s">
        <v>781</v>
      </c>
      <c r="C48" s="110">
        <v>17490</v>
      </c>
      <c r="D48" s="110">
        <v>0</v>
      </c>
      <c r="E48" t="s">
        <v>335</v>
      </c>
      <c r="F48" s="97">
        <v>76956</v>
      </c>
      <c r="G48" s="97">
        <v>0</v>
      </c>
      <c r="H48" s="97">
        <v>76956</v>
      </c>
      <c r="I48" s="97">
        <v>4863.0731707317073</v>
      </c>
      <c r="J48" s="97">
        <v>2197.91</v>
      </c>
      <c r="K48" s="97"/>
      <c r="L48" s="111">
        <v>84016.983170731706</v>
      </c>
      <c r="M48" s="97"/>
      <c r="N48" s="97"/>
      <c r="O48" s="97"/>
      <c r="P48" s="112">
        <v>4.4000000000000004</v>
      </c>
      <c r="Q48" s="112">
        <v>0.27804878048780485</v>
      </c>
      <c r="R48" s="112">
        <v>0</v>
      </c>
      <c r="S48" s="112">
        <v>4.6780487804878046</v>
      </c>
      <c r="T48" s="237"/>
    </row>
    <row r="49" spans="1:20" x14ac:dyDescent="0.3">
      <c r="A49" s="109">
        <v>3413021</v>
      </c>
      <c r="B49" t="s">
        <v>782</v>
      </c>
      <c r="C49" s="110">
        <v>55605</v>
      </c>
      <c r="D49" s="110">
        <v>9255</v>
      </c>
      <c r="E49" t="s">
        <v>335</v>
      </c>
      <c r="F49" s="97">
        <v>244662.00000000003</v>
      </c>
      <c r="G49" s="97">
        <v>40722</v>
      </c>
      <c r="H49" s="97">
        <v>285384</v>
      </c>
      <c r="I49" s="97">
        <v>14557.466666666667</v>
      </c>
      <c r="J49" s="97">
        <v>1022.0363636363637</v>
      </c>
      <c r="K49" s="97"/>
      <c r="L49" s="111">
        <v>300963.50303030305</v>
      </c>
      <c r="M49" s="97"/>
      <c r="N49" s="97"/>
      <c r="O49" s="97"/>
      <c r="P49" s="112">
        <v>4.4000000000000004</v>
      </c>
      <c r="Q49" s="112">
        <v>0.22444444444444445</v>
      </c>
      <c r="R49" s="112">
        <v>0</v>
      </c>
      <c r="S49" s="112">
        <v>4.6244444444444444</v>
      </c>
      <c r="T49" s="237"/>
    </row>
    <row r="50" spans="1:20" x14ac:dyDescent="0.3">
      <c r="A50" s="109">
        <v>3412093</v>
      </c>
      <c r="B50" t="s">
        <v>668</v>
      </c>
      <c r="C50" s="110">
        <v>23235</v>
      </c>
      <c r="D50" s="110">
        <v>7770</v>
      </c>
      <c r="E50" t="s">
        <v>335</v>
      </c>
      <c r="F50" s="97">
        <v>102234.00000000001</v>
      </c>
      <c r="G50" s="97">
        <v>34188</v>
      </c>
      <c r="H50" s="97">
        <v>136422</v>
      </c>
      <c r="I50" s="97">
        <v>5616</v>
      </c>
      <c r="J50" s="97">
        <v>1136.8500000000001</v>
      </c>
      <c r="K50" s="97"/>
      <c r="L50" s="111">
        <v>143174.85</v>
      </c>
      <c r="M50" s="97"/>
      <c r="N50" s="97"/>
      <c r="O50" s="97"/>
      <c r="P50" s="112">
        <v>4.4000000000000004</v>
      </c>
      <c r="Q50" s="112">
        <v>0.1811320754716981</v>
      </c>
      <c r="R50" s="112">
        <v>0</v>
      </c>
      <c r="S50" s="112">
        <v>4.5811320754716984</v>
      </c>
      <c r="T50" s="237"/>
    </row>
    <row r="51" spans="1:20" x14ac:dyDescent="0.3">
      <c r="A51" s="109">
        <v>3412241</v>
      </c>
      <c r="B51" t="s">
        <v>783</v>
      </c>
      <c r="C51" s="110">
        <v>27015</v>
      </c>
      <c r="D51" s="110">
        <v>8340</v>
      </c>
      <c r="E51" t="s">
        <v>335</v>
      </c>
      <c r="F51" s="97">
        <v>118866.00000000001</v>
      </c>
      <c r="G51" s="97">
        <v>36696</v>
      </c>
      <c r="H51" s="97">
        <v>155562</v>
      </c>
      <c r="I51" s="97">
        <v>1346.8571428571427</v>
      </c>
      <c r="J51" s="97">
        <v>353.55</v>
      </c>
      <c r="K51" s="97"/>
      <c r="L51" s="111">
        <v>157262.40714285712</v>
      </c>
      <c r="M51" s="97"/>
      <c r="N51" s="97"/>
      <c r="O51" s="97"/>
      <c r="P51" s="112">
        <v>4.4000000000000004</v>
      </c>
      <c r="Q51" s="112">
        <v>3.8095238095238092E-2</v>
      </c>
      <c r="R51" s="112">
        <v>0</v>
      </c>
      <c r="S51" s="112">
        <v>4.4380952380952374</v>
      </c>
      <c r="T51" s="237"/>
    </row>
    <row r="52" spans="1:20" x14ac:dyDescent="0.3">
      <c r="A52" s="109">
        <v>3412226</v>
      </c>
      <c r="B52" t="s">
        <v>670</v>
      </c>
      <c r="C52" s="110">
        <v>19485</v>
      </c>
      <c r="D52" s="110">
        <v>5790</v>
      </c>
      <c r="E52" t="s">
        <v>335</v>
      </c>
      <c r="F52" s="97">
        <v>85734</v>
      </c>
      <c r="G52" s="97">
        <v>25476.000000000004</v>
      </c>
      <c r="H52" s="97">
        <v>111210</v>
      </c>
      <c r="I52" s="97">
        <v>4766.1428571428569</v>
      </c>
      <c r="J52" s="97">
        <v>691.73684210526324</v>
      </c>
      <c r="K52" s="97"/>
      <c r="L52" s="111">
        <v>116667.87969924812</v>
      </c>
      <c r="M52" s="97"/>
      <c r="N52" s="97"/>
      <c r="O52" s="97"/>
      <c r="P52" s="112">
        <v>4.4000000000000004</v>
      </c>
      <c r="Q52" s="112">
        <v>0.18857142857142856</v>
      </c>
      <c r="R52" s="112">
        <v>0</v>
      </c>
      <c r="S52" s="112">
        <v>4.5885714285714281</v>
      </c>
      <c r="T52" s="237"/>
    </row>
    <row r="53" spans="1:20" x14ac:dyDescent="0.3">
      <c r="A53" s="109">
        <v>3412098</v>
      </c>
      <c r="B53" s="114" t="s">
        <v>757</v>
      </c>
      <c r="C53" s="110">
        <v>26790</v>
      </c>
      <c r="D53" s="110">
        <v>0</v>
      </c>
      <c r="E53" t="s">
        <v>335</v>
      </c>
      <c r="F53" s="97">
        <v>117876.00000000001</v>
      </c>
      <c r="G53" s="97">
        <v>0</v>
      </c>
      <c r="H53" s="97">
        <v>117876.00000000001</v>
      </c>
      <c r="I53" s="97">
        <v>6336.8653846153838</v>
      </c>
      <c r="J53" s="97">
        <v>245.83764705882353</v>
      </c>
      <c r="K53" s="97"/>
      <c r="L53" s="111">
        <v>124458.70303167423</v>
      </c>
      <c r="M53" s="97"/>
      <c r="N53" s="97"/>
      <c r="O53" s="97"/>
      <c r="P53" s="112">
        <v>4.4000000000000004</v>
      </c>
      <c r="Q53" s="112">
        <v>0.2365384615384615</v>
      </c>
      <c r="R53" s="112">
        <v>0</v>
      </c>
      <c r="S53" s="112">
        <v>4.6365384615384624</v>
      </c>
      <c r="T53" s="237"/>
    </row>
    <row r="54" spans="1:20" x14ac:dyDescent="0.3">
      <c r="A54" s="109">
        <v>3412170</v>
      </c>
      <c r="B54" t="s">
        <v>784</v>
      </c>
      <c r="C54" s="110">
        <v>21120</v>
      </c>
      <c r="D54" s="110">
        <v>0</v>
      </c>
      <c r="E54" t="s">
        <v>335</v>
      </c>
      <c r="F54" s="97">
        <v>92928.000000000015</v>
      </c>
      <c r="G54" s="97">
        <v>0</v>
      </c>
      <c r="H54" s="97">
        <v>92928.000000000015</v>
      </c>
      <c r="I54" s="97">
        <v>6336</v>
      </c>
      <c r="J54" s="97">
        <v>323.01176470588234</v>
      </c>
      <c r="K54" s="97"/>
      <c r="L54" s="111">
        <v>99587.011764705894</v>
      </c>
      <c r="M54" s="97"/>
      <c r="N54" s="97"/>
      <c r="O54" s="97"/>
      <c r="P54" s="112">
        <v>4.4000000000000004</v>
      </c>
      <c r="Q54" s="112">
        <v>0.3</v>
      </c>
      <c r="R54" s="112">
        <v>0</v>
      </c>
      <c r="S54" s="112">
        <v>4.7000000000000011</v>
      </c>
      <c r="T54" s="237"/>
    </row>
    <row r="55" spans="1:20" x14ac:dyDescent="0.3">
      <c r="A55" s="109">
        <v>3412240</v>
      </c>
      <c r="B55" t="s">
        <v>785</v>
      </c>
      <c r="C55" s="110">
        <v>20040</v>
      </c>
      <c r="D55" s="110">
        <v>0</v>
      </c>
      <c r="E55" t="s">
        <v>335</v>
      </c>
      <c r="F55" s="97">
        <v>88176</v>
      </c>
      <c r="G55" s="97">
        <v>0</v>
      </c>
      <c r="H55" s="97">
        <v>88176</v>
      </c>
      <c r="I55" s="97">
        <v>5304.7058823529405</v>
      </c>
      <c r="J55" s="97">
        <v>569.88750000000005</v>
      </c>
      <c r="K55" s="97"/>
      <c r="L55" s="111">
        <v>94050.593382352934</v>
      </c>
      <c r="M55" s="97"/>
      <c r="N55" s="97"/>
      <c r="O55" s="97"/>
      <c r="P55" s="112">
        <v>4.4000000000000004</v>
      </c>
      <c r="Q55" s="112">
        <v>0.26470588235294112</v>
      </c>
      <c r="R55" s="112">
        <v>0</v>
      </c>
      <c r="S55" s="112">
        <v>4.6647058823529406</v>
      </c>
      <c r="T55" s="237"/>
    </row>
    <row r="56" spans="1:20" x14ac:dyDescent="0.3">
      <c r="A56" s="109">
        <v>3412223</v>
      </c>
      <c r="B56" s="113" t="s">
        <v>293</v>
      </c>
      <c r="C56" s="110">
        <v>28500</v>
      </c>
      <c r="D56" s="110">
        <v>0</v>
      </c>
      <c r="E56" t="s">
        <v>335</v>
      </c>
      <c r="F56" s="97">
        <v>125400.00000000001</v>
      </c>
      <c r="G56" s="97">
        <v>0</v>
      </c>
      <c r="H56" s="97">
        <v>125400.00000000001</v>
      </c>
      <c r="I56" s="97">
        <v>6412.5</v>
      </c>
      <c r="J56" s="97">
        <v>1425.0000000000002</v>
      </c>
      <c r="K56" s="97"/>
      <c r="L56" s="111">
        <v>133237.5</v>
      </c>
      <c r="M56" s="97"/>
      <c r="N56" s="97"/>
      <c r="O56" s="97"/>
      <c r="P56" s="112">
        <v>4.4000000000000004</v>
      </c>
      <c r="Q56" s="112">
        <v>0.22500000000000001</v>
      </c>
      <c r="R56" s="112">
        <v>0</v>
      </c>
      <c r="S56" s="112">
        <v>4.625</v>
      </c>
      <c r="T56" s="237"/>
    </row>
    <row r="57" spans="1:20" x14ac:dyDescent="0.3">
      <c r="A57" s="109">
        <v>3412199</v>
      </c>
      <c r="B57" t="s">
        <v>786</v>
      </c>
      <c r="C57" s="110">
        <v>13995</v>
      </c>
      <c r="D57" s="110">
        <v>2625</v>
      </c>
      <c r="E57" t="s">
        <v>335</v>
      </c>
      <c r="F57" s="97">
        <v>61578.000000000007</v>
      </c>
      <c r="G57" s="97">
        <v>11550.000000000002</v>
      </c>
      <c r="H57" s="97">
        <v>73128.000000000015</v>
      </c>
      <c r="I57" s="97">
        <v>3638.4324324324325</v>
      </c>
      <c r="J57" s="97">
        <v>187.87826086956522</v>
      </c>
      <c r="K57" s="97"/>
      <c r="L57" s="111">
        <v>76954.310693302003</v>
      </c>
      <c r="M57" s="97"/>
      <c r="N57" s="97"/>
      <c r="O57" s="97"/>
      <c r="P57" s="112">
        <v>4.4000000000000012</v>
      </c>
      <c r="Q57" s="112">
        <v>0.21891891891891893</v>
      </c>
      <c r="R57" s="112">
        <v>0</v>
      </c>
      <c r="S57" s="112">
        <v>4.6189189189189195</v>
      </c>
      <c r="T57" s="237"/>
    </row>
    <row r="58" spans="1:20" x14ac:dyDescent="0.3">
      <c r="A58" s="109">
        <v>3412110</v>
      </c>
      <c r="B58" t="s">
        <v>623</v>
      </c>
      <c r="C58" s="110">
        <v>21810</v>
      </c>
      <c r="D58" s="110">
        <v>4395</v>
      </c>
      <c r="E58" t="s">
        <v>335</v>
      </c>
      <c r="F58" s="97">
        <v>95964.000000000015</v>
      </c>
      <c r="G58" s="97">
        <v>19338</v>
      </c>
      <c r="H58" s="97">
        <v>115302.00000000001</v>
      </c>
      <c r="I58" s="97">
        <v>5802.5357142857138</v>
      </c>
      <c r="J58" s="97">
        <v>545.06400000000008</v>
      </c>
      <c r="K58" s="97"/>
      <c r="L58" s="111">
        <v>121649.59971428572</v>
      </c>
      <c r="M58" s="97"/>
      <c r="N58" s="97"/>
      <c r="O58" s="97"/>
      <c r="P58" s="112">
        <v>4.4000000000000004</v>
      </c>
      <c r="Q58" s="112">
        <v>0.22142857142857142</v>
      </c>
      <c r="R58" s="112">
        <v>0</v>
      </c>
      <c r="S58" s="112">
        <v>4.6214285714285719</v>
      </c>
      <c r="T58" s="237"/>
    </row>
    <row r="59" spans="1:20" x14ac:dyDescent="0.3">
      <c r="A59" s="109">
        <v>3412113</v>
      </c>
      <c r="B59" t="s">
        <v>624</v>
      </c>
      <c r="C59" s="110">
        <v>19371</v>
      </c>
      <c r="D59" s="110">
        <v>0</v>
      </c>
      <c r="E59" t="s">
        <v>335</v>
      </c>
      <c r="F59" s="97">
        <v>85232.400000000009</v>
      </c>
      <c r="G59" s="97">
        <v>0</v>
      </c>
      <c r="H59" s="97">
        <v>85232.400000000009</v>
      </c>
      <c r="I59" s="97">
        <v>645.69999999999993</v>
      </c>
      <c r="J59" s="97">
        <v>705.10440000000006</v>
      </c>
      <c r="K59" s="97"/>
      <c r="L59" s="111">
        <v>86583.204400000002</v>
      </c>
      <c r="M59" s="97"/>
      <c r="N59" s="97"/>
      <c r="O59" s="97"/>
      <c r="P59" s="112">
        <v>4.4000000000000004</v>
      </c>
      <c r="Q59" s="112">
        <v>3.3333333333333333E-2</v>
      </c>
      <c r="R59" s="112">
        <v>0</v>
      </c>
      <c r="S59" s="112">
        <v>4.4333333333333336</v>
      </c>
      <c r="T59" s="237"/>
    </row>
    <row r="60" spans="1:20" x14ac:dyDescent="0.3">
      <c r="A60" s="109">
        <v>3413960</v>
      </c>
      <c r="B60" t="s">
        <v>787</v>
      </c>
      <c r="C60" s="110">
        <v>9600</v>
      </c>
      <c r="D60" s="110">
        <v>0</v>
      </c>
      <c r="E60" t="s">
        <v>335</v>
      </c>
      <c r="F60" s="97">
        <v>42240</v>
      </c>
      <c r="G60" s="97">
        <v>0</v>
      </c>
      <c r="H60" s="97">
        <v>42240</v>
      </c>
      <c r="I60" s="97">
        <v>2754.782608695652</v>
      </c>
      <c r="J60" s="97">
        <v>178.28571428571428</v>
      </c>
      <c r="K60" s="97"/>
      <c r="L60" s="111">
        <v>45173.068322981366</v>
      </c>
      <c r="M60" s="97"/>
      <c r="N60" s="97"/>
      <c r="O60" s="97"/>
      <c r="P60" s="112">
        <v>4.4000000000000004</v>
      </c>
      <c r="Q60" s="112">
        <v>0.28695652173913044</v>
      </c>
      <c r="R60" s="112">
        <v>0</v>
      </c>
      <c r="S60" s="112">
        <v>4.6869565217391305</v>
      </c>
      <c r="T60" s="237"/>
    </row>
    <row r="61" spans="1:20" x14ac:dyDescent="0.3">
      <c r="A61" s="109">
        <v>3413511</v>
      </c>
      <c r="B61" t="s">
        <v>683</v>
      </c>
      <c r="C61" s="110">
        <v>10440</v>
      </c>
      <c r="D61" s="110">
        <v>2820</v>
      </c>
      <c r="E61" t="s">
        <v>335</v>
      </c>
      <c r="F61" s="97">
        <v>45936.000000000007</v>
      </c>
      <c r="G61" s="97">
        <v>12408.000000000002</v>
      </c>
      <c r="H61" s="97">
        <v>58344.000000000007</v>
      </c>
      <c r="I61" s="97">
        <v>3366</v>
      </c>
      <c r="J61" s="97">
        <v>362.90526315789469</v>
      </c>
      <c r="K61" s="97"/>
      <c r="L61" s="111">
        <v>62072.905263157903</v>
      </c>
      <c r="M61" s="97"/>
      <c r="N61" s="97"/>
      <c r="O61" s="97"/>
      <c r="P61" s="112">
        <v>4.4000000000000004</v>
      </c>
      <c r="Q61" s="112">
        <v>0.25384615384615383</v>
      </c>
      <c r="R61" s="112">
        <v>0</v>
      </c>
      <c r="S61" s="112">
        <v>4.6538461538461542</v>
      </c>
      <c r="T61" s="237"/>
    </row>
    <row r="62" spans="1:20" x14ac:dyDescent="0.3">
      <c r="A62" s="109">
        <v>3413523</v>
      </c>
      <c r="B62" t="s">
        <v>537</v>
      </c>
      <c r="C62" s="110">
        <v>22605</v>
      </c>
      <c r="D62" s="110">
        <v>8460</v>
      </c>
      <c r="E62" t="s">
        <v>335</v>
      </c>
      <c r="F62" s="97">
        <v>99462.000000000015</v>
      </c>
      <c r="G62" s="97">
        <v>37224</v>
      </c>
      <c r="H62" s="97">
        <v>136686</v>
      </c>
      <c r="I62" s="97">
        <v>8864.8902439024387</v>
      </c>
      <c r="J62" s="97">
        <v>807.69</v>
      </c>
      <c r="K62" s="97"/>
      <c r="L62" s="111">
        <v>146358.58024390246</v>
      </c>
      <c r="M62" s="97"/>
      <c r="N62" s="97"/>
      <c r="O62" s="97"/>
      <c r="P62" s="112">
        <v>4.4000000000000004</v>
      </c>
      <c r="Q62" s="112">
        <v>0.28536585365853656</v>
      </c>
      <c r="R62" s="112">
        <v>0</v>
      </c>
      <c r="S62" s="112">
        <v>4.6853658536585368</v>
      </c>
      <c r="T62" s="237"/>
    </row>
    <row r="63" spans="1:20" x14ac:dyDescent="0.3">
      <c r="A63" s="109">
        <v>3412239</v>
      </c>
      <c r="B63" t="s">
        <v>684</v>
      </c>
      <c r="C63" s="110">
        <v>12555</v>
      </c>
      <c r="D63" s="110">
        <v>2325</v>
      </c>
      <c r="E63" t="s">
        <v>335</v>
      </c>
      <c r="F63" s="97">
        <v>55242.000000000007</v>
      </c>
      <c r="G63" s="97">
        <v>10230</v>
      </c>
      <c r="H63" s="97">
        <v>65472.000000000007</v>
      </c>
      <c r="I63" s="97">
        <v>2575.3846153846152</v>
      </c>
      <c r="J63" s="97">
        <v>0</v>
      </c>
      <c r="K63" s="97"/>
      <c r="L63" s="111">
        <v>68047.384615384624</v>
      </c>
      <c r="M63" s="97"/>
      <c r="N63" s="97"/>
      <c r="O63" s="97"/>
      <c r="P63" s="112">
        <v>4.4000000000000004</v>
      </c>
      <c r="Q63" s="112">
        <v>0.17307692307692307</v>
      </c>
      <c r="R63" s="112">
        <v>0</v>
      </c>
      <c r="S63" s="112">
        <v>4.5730769230769237</v>
      </c>
      <c r="T63" s="237"/>
    </row>
    <row r="64" spans="1:20" x14ac:dyDescent="0.3">
      <c r="A64" s="109">
        <v>3413026</v>
      </c>
      <c r="B64" t="s">
        <v>788</v>
      </c>
      <c r="C64" s="110">
        <v>9885</v>
      </c>
      <c r="D64" s="110">
        <v>195</v>
      </c>
      <c r="E64" t="s">
        <v>335</v>
      </c>
      <c r="F64" s="97">
        <v>43494</v>
      </c>
      <c r="G64" s="97">
        <v>858.00000000000011</v>
      </c>
      <c r="H64" s="97">
        <v>44352</v>
      </c>
      <c r="I64" s="97">
        <v>2629.5652173913045</v>
      </c>
      <c r="J64" s="97">
        <v>907.19999999999993</v>
      </c>
      <c r="K64" s="97"/>
      <c r="L64" s="111">
        <v>47888.765217391301</v>
      </c>
      <c r="M64" s="97"/>
      <c r="N64" s="97"/>
      <c r="O64" s="97"/>
      <c r="P64" s="112">
        <v>4.4000000000000004</v>
      </c>
      <c r="Q64" s="112">
        <v>0.2608695652173913</v>
      </c>
      <c r="R64" s="112">
        <v>0</v>
      </c>
      <c r="S64" s="112">
        <v>4.660869565217391</v>
      </c>
      <c r="T64" s="237"/>
    </row>
    <row r="65" spans="1:20" x14ac:dyDescent="0.3">
      <c r="A65" s="241">
        <v>3413961</v>
      </c>
      <c r="B65" s="115" t="s">
        <v>93</v>
      </c>
      <c r="C65" s="110">
        <v>17904</v>
      </c>
      <c r="D65" s="110">
        <v>273</v>
      </c>
      <c r="E65" s="96" t="s">
        <v>336</v>
      </c>
      <c r="F65" s="97">
        <v>78777.600000000006</v>
      </c>
      <c r="G65" s="97">
        <v>1201.2</v>
      </c>
      <c r="H65" s="97">
        <v>79978.8</v>
      </c>
      <c r="I65" s="97">
        <v>2566.1647058823528</v>
      </c>
      <c r="J65" s="97">
        <v>268.52386363636361</v>
      </c>
      <c r="K65" s="97"/>
      <c r="L65" s="111">
        <v>82813.488569518726</v>
      </c>
      <c r="M65" s="116"/>
      <c r="N65" s="97"/>
      <c r="O65" s="97"/>
      <c r="P65" s="112">
        <v>4.4000000000000004</v>
      </c>
      <c r="Q65" s="112">
        <v>0.14117647058823529</v>
      </c>
      <c r="R65" s="112">
        <v>0</v>
      </c>
      <c r="S65" s="112">
        <v>4.541176470588236</v>
      </c>
      <c r="T65" s="240"/>
    </row>
    <row r="66" spans="1:20" x14ac:dyDescent="0.3">
      <c r="A66" s="109">
        <v>3412123</v>
      </c>
      <c r="B66" t="s">
        <v>673</v>
      </c>
      <c r="C66" s="110">
        <v>18075</v>
      </c>
      <c r="D66" s="110">
        <v>2880</v>
      </c>
      <c r="E66" t="s">
        <v>335</v>
      </c>
      <c r="F66" s="97">
        <v>79530</v>
      </c>
      <c r="G66" s="97">
        <v>12672.000000000002</v>
      </c>
      <c r="H66" s="97">
        <v>92202</v>
      </c>
      <c r="I66" s="97">
        <v>2958.3529411764707</v>
      </c>
      <c r="J66" s="97">
        <v>1945.8214285714287</v>
      </c>
      <c r="K66" s="97"/>
      <c r="L66" s="111">
        <v>97106.174369747911</v>
      </c>
      <c r="M66" s="97"/>
      <c r="N66" s="97"/>
      <c r="O66" s="97"/>
      <c r="P66" s="112">
        <v>4.4000000000000004</v>
      </c>
      <c r="Q66" s="112">
        <v>0.14117647058823529</v>
      </c>
      <c r="R66" s="112">
        <v>0</v>
      </c>
      <c r="S66" s="112">
        <v>4.5411764705882351</v>
      </c>
      <c r="T66" s="237"/>
    </row>
    <row r="67" spans="1:20" x14ac:dyDescent="0.3">
      <c r="A67" s="241">
        <v>3412130</v>
      </c>
      <c r="B67" s="115" t="s">
        <v>789</v>
      </c>
      <c r="C67" s="110">
        <v>15705</v>
      </c>
      <c r="D67" s="110">
        <v>3990</v>
      </c>
      <c r="E67" s="96" t="s">
        <v>336</v>
      </c>
      <c r="F67" s="97">
        <v>69102</v>
      </c>
      <c r="G67" s="97">
        <v>17556</v>
      </c>
      <c r="H67" s="97">
        <v>86658</v>
      </c>
      <c r="I67" s="97">
        <v>4950.364864864865</v>
      </c>
      <c r="J67" s="97">
        <v>284.48333333333329</v>
      </c>
      <c r="K67" s="97"/>
      <c r="L67" s="111">
        <v>91892.848198198204</v>
      </c>
      <c r="M67" s="116"/>
      <c r="N67" s="97"/>
      <c r="O67" s="97"/>
      <c r="P67" s="112">
        <v>4.4000000000000004</v>
      </c>
      <c r="Q67" s="112">
        <v>0.25135135135135134</v>
      </c>
      <c r="R67" s="112">
        <v>0</v>
      </c>
      <c r="S67" s="112">
        <v>4.6513513513513516</v>
      </c>
      <c r="T67" s="240"/>
    </row>
    <row r="68" spans="1:20" x14ac:dyDescent="0.3">
      <c r="A68" s="109">
        <v>3412034</v>
      </c>
      <c r="B68" t="s">
        <v>476</v>
      </c>
      <c r="C68" s="110">
        <v>31155</v>
      </c>
      <c r="D68" s="110">
        <v>13635</v>
      </c>
      <c r="E68" t="s">
        <v>335</v>
      </c>
      <c r="F68" s="97">
        <v>137082</v>
      </c>
      <c r="G68" s="97">
        <v>59994.000000000007</v>
      </c>
      <c r="H68" s="97">
        <v>197076</v>
      </c>
      <c r="I68" s="97">
        <v>5168.0769230769229</v>
      </c>
      <c r="J68" s="97">
        <v>247.77446808510641</v>
      </c>
      <c r="K68" s="97"/>
      <c r="L68" s="111">
        <v>202491.85139116205</v>
      </c>
      <c r="M68" s="97"/>
      <c r="N68" s="97"/>
      <c r="O68" s="97"/>
      <c r="P68" s="112">
        <v>4.4000000000000004</v>
      </c>
      <c r="Q68" s="112">
        <v>0.11538461538461538</v>
      </c>
      <c r="R68" s="112">
        <v>0</v>
      </c>
      <c r="S68" s="112">
        <v>4.5153846153846153</v>
      </c>
      <c r="T68" s="237"/>
    </row>
    <row r="69" spans="1:20" x14ac:dyDescent="0.3">
      <c r="A69" s="109">
        <v>3413966</v>
      </c>
      <c r="B69" s="113" t="s">
        <v>294</v>
      </c>
      <c r="C69" s="110">
        <v>22620</v>
      </c>
      <c r="D69" s="110">
        <v>0</v>
      </c>
      <c r="E69" t="s">
        <v>335</v>
      </c>
      <c r="F69" s="97">
        <v>99528.000000000015</v>
      </c>
      <c r="G69" s="97">
        <v>0</v>
      </c>
      <c r="H69" s="97">
        <v>99528.000000000015</v>
      </c>
      <c r="I69" s="97">
        <v>3245.4782608695655</v>
      </c>
      <c r="J69" s="97">
        <v>282.75</v>
      </c>
      <c r="K69" s="97"/>
      <c r="L69" s="111">
        <v>103056.22826086958</v>
      </c>
      <c r="M69" s="97"/>
      <c r="N69" s="97"/>
      <c r="O69" s="97"/>
      <c r="P69" s="112">
        <v>4.4000000000000004</v>
      </c>
      <c r="Q69" s="112">
        <v>0.14347826086956522</v>
      </c>
      <c r="R69" s="112">
        <v>0</v>
      </c>
      <c r="S69" s="112">
        <v>4.5434782608695663</v>
      </c>
      <c r="T69" s="237"/>
    </row>
    <row r="70" spans="1:20" x14ac:dyDescent="0.3">
      <c r="A70" s="241">
        <v>3412011</v>
      </c>
      <c r="B70" s="115" t="s">
        <v>790</v>
      </c>
      <c r="C70" s="110">
        <v>19686</v>
      </c>
      <c r="D70" s="110">
        <v>6759</v>
      </c>
      <c r="E70" s="96" t="s">
        <v>336</v>
      </c>
      <c r="F70" s="97">
        <v>86618.400000000009</v>
      </c>
      <c r="G70" s="97">
        <v>29739.600000000002</v>
      </c>
      <c r="H70" s="97">
        <v>116358.00000000001</v>
      </c>
      <c r="I70" s="97">
        <v>176.3</v>
      </c>
      <c r="J70" s="97">
        <v>0</v>
      </c>
      <c r="K70" s="97"/>
      <c r="L70" s="111">
        <v>116534.30000000002</v>
      </c>
      <c r="M70" s="116"/>
      <c r="N70" s="97"/>
      <c r="O70" s="97"/>
      <c r="P70" s="112">
        <v>4.4000000000000004</v>
      </c>
      <c r="Q70" s="112">
        <v>6.6666666666666671E-3</v>
      </c>
      <c r="R70" s="112">
        <v>0</v>
      </c>
      <c r="S70" s="112">
        <v>4.4066666666666672</v>
      </c>
      <c r="T70" s="240"/>
    </row>
    <row r="71" spans="1:20" x14ac:dyDescent="0.3">
      <c r="A71" s="109">
        <v>3413528</v>
      </c>
      <c r="B71" t="s">
        <v>641</v>
      </c>
      <c r="C71" s="110">
        <v>8880</v>
      </c>
      <c r="D71" s="110">
        <v>390</v>
      </c>
      <c r="E71" t="s">
        <v>335</v>
      </c>
      <c r="F71" s="97">
        <v>39072</v>
      </c>
      <c r="G71" s="97">
        <v>1716.0000000000002</v>
      </c>
      <c r="H71" s="97">
        <v>40788</v>
      </c>
      <c r="I71" s="97">
        <v>2118.8571428571427</v>
      </c>
      <c r="J71" s="97">
        <v>496.21764705882356</v>
      </c>
      <c r="K71" s="97"/>
      <c r="L71" s="111">
        <v>43403.074789915969</v>
      </c>
      <c r="M71" s="97"/>
      <c r="N71" s="97"/>
      <c r="O71" s="97"/>
      <c r="P71" s="112">
        <v>4.4000000000000004</v>
      </c>
      <c r="Q71" s="112">
        <v>0.22857142857142854</v>
      </c>
      <c r="R71" s="112">
        <v>0</v>
      </c>
      <c r="S71" s="112">
        <v>4.628571428571429</v>
      </c>
      <c r="T71" s="237"/>
    </row>
    <row r="72" spans="1:20" x14ac:dyDescent="0.3">
      <c r="A72" s="109">
        <v>3412227</v>
      </c>
      <c r="B72" t="s">
        <v>674</v>
      </c>
      <c r="C72" s="110">
        <v>27675</v>
      </c>
      <c r="D72" s="110">
        <v>0</v>
      </c>
      <c r="E72" t="s">
        <v>335</v>
      </c>
      <c r="F72" s="97">
        <v>121770.00000000001</v>
      </c>
      <c r="G72" s="97">
        <v>0</v>
      </c>
      <c r="H72" s="97">
        <v>121770.00000000001</v>
      </c>
      <c r="I72" s="97">
        <v>5588.2211538461543</v>
      </c>
      <c r="J72" s="97">
        <v>3179.4069767441861</v>
      </c>
      <c r="K72" s="97"/>
      <c r="L72" s="111">
        <v>130537.62813059035</v>
      </c>
      <c r="M72" s="97"/>
      <c r="N72" s="97"/>
      <c r="O72" s="97"/>
      <c r="P72" s="112">
        <v>4.4000000000000004</v>
      </c>
      <c r="Q72" s="112">
        <v>0.20192307692307693</v>
      </c>
      <c r="R72" s="112">
        <v>0</v>
      </c>
      <c r="S72" s="112">
        <v>4.6019230769230779</v>
      </c>
      <c r="T72" s="237"/>
    </row>
    <row r="73" spans="1:20" x14ac:dyDescent="0.3">
      <c r="A73" s="109">
        <v>3412065</v>
      </c>
      <c r="B73" t="s">
        <v>791</v>
      </c>
      <c r="C73" s="110">
        <v>10020</v>
      </c>
      <c r="D73" s="110">
        <v>0</v>
      </c>
      <c r="E73" t="s">
        <v>335</v>
      </c>
      <c r="F73" s="97">
        <v>44088</v>
      </c>
      <c r="G73" s="97">
        <v>0</v>
      </c>
      <c r="H73" s="97">
        <v>44088</v>
      </c>
      <c r="I73" s="97">
        <v>601.19999999999993</v>
      </c>
      <c r="J73" s="97">
        <v>0</v>
      </c>
      <c r="K73" s="97"/>
      <c r="L73" s="111">
        <v>44689.2</v>
      </c>
      <c r="M73" s="97"/>
      <c r="N73" s="97"/>
      <c r="O73" s="97"/>
      <c r="P73" s="112">
        <v>4.4000000000000004</v>
      </c>
      <c r="Q73" s="112">
        <v>5.9999999999999991E-2</v>
      </c>
      <c r="R73" s="112">
        <v>0</v>
      </c>
      <c r="S73" s="112">
        <v>4.46</v>
      </c>
      <c r="T73" s="237"/>
    </row>
    <row r="74" spans="1:20" x14ac:dyDescent="0.3">
      <c r="A74" s="109">
        <v>3413601</v>
      </c>
      <c r="B74" t="s">
        <v>792</v>
      </c>
      <c r="C74" s="110">
        <v>20595</v>
      </c>
      <c r="D74" s="110">
        <v>0</v>
      </c>
      <c r="E74" t="s">
        <v>335</v>
      </c>
      <c r="F74" s="97">
        <v>90618.000000000015</v>
      </c>
      <c r="G74" s="97">
        <v>0</v>
      </c>
      <c r="H74" s="97">
        <v>90618.000000000015</v>
      </c>
      <c r="I74" s="97">
        <v>6020.0769230769229</v>
      </c>
      <c r="J74" s="97">
        <v>446.22500000000002</v>
      </c>
      <c r="K74" s="97"/>
      <c r="L74" s="111">
        <v>97084.301923076942</v>
      </c>
      <c r="M74" s="97"/>
      <c r="N74" s="97"/>
      <c r="O74" s="97"/>
      <c r="P74" s="112">
        <v>4.4000000000000004</v>
      </c>
      <c r="Q74" s="112">
        <v>0.29230769230769232</v>
      </c>
      <c r="R74" s="112">
        <v>0</v>
      </c>
      <c r="S74" s="112">
        <v>4.6923076923076934</v>
      </c>
      <c r="T74" s="237"/>
    </row>
    <row r="75" spans="1:20" x14ac:dyDescent="0.3">
      <c r="A75" s="109">
        <v>3413543</v>
      </c>
      <c r="B75" t="s">
        <v>136</v>
      </c>
      <c r="C75" s="110">
        <v>17100</v>
      </c>
      <c r="D75" s="110">
        <v>11820</v>
      </c>
      <c r="E75" t="s">
        <v>335</v>
      </c>
      <c r="F75" s="97">
        <v>75240</v>
      </c>
      <c r="G75" s="97">
        <v>52008.000000000007</v>
      </c>
      <c r="H75" s="97">
        <v>127248</v>
      </c>
      <c r="I75" s="97">
        <v>578.4</v>
      </c>
      <c r="J75" s="97">
        <v>0</v>
      </c>
      <c r="K75" s="97"/>
      <c r="L75" s="111">
        <v>127826.4</v>
      </c>
      <c r="M75" s="97"/>
      <c r="N75" s="97"/>
      <c r="O75" s="97"/>
      <c r="P75" s="112">
        <v>4.4000000000000004</v>
      </c>
      <c r="Q75" s="112">
        <v>0.02</v>
      </c>
      <c r="R75" s="112">
        <v>0</v>
      </c>
      <c r="S75" s="112">
        <v>4.42</v>
      </c>
      <c r="T75" s="237"/>
    </row>
    <row r="76" spans="1:20" x14ac:dyDescent="0.3">
      <c r="A76" s="109">
        <v>3413550</v>
      </c>
      <c r="B76" t="s">
        <v>793</v>
      </c>
      <c r="C76" s="110">
        <v>8445</v>
      </c>
      <c r="D76" s="110">
        <v>0</v>
      </c>
      <c r="E76" t="s">
        <v>335</v>
      </c>
      <c r="F76" s="97">
        <v>37158</v>
      </c>
      <c r="G76" s="97">
        <v>0</v>
      </c>
      <c r="H76" s="97">
        <v>37158</v>
      </c>
      <c r="I76" s="97">
        <v>1900.125</v>
      </c>
      <c r="J76" s="97">
        <v>844.50000000000011</v>
      </c>
      <c r="K76" s="97"/>
      <c r="L76" s="111">
        <v>39902.625</v>
      </c>
      <c r="M76" s="97"/>
      <c r="N76" s="97"/>
      <c r="O76" s="97"/>
      <c r="P76" s="112">
        <v>4.4000000000000004</v>
      </c>
      <c r="Q76" s="112">
        <v>0.22500000000000001</v>
      </c>
      <c r="R76" s="112">
        <v>0</v>
      </c>
      <c r="S76" s="112">
        <v>4.625</v>
      </c>
      <c r="T76" s="237"/>
    </row>
    <row r="77" spans="1:20" x14ac:dyDescent="0.3">
      <c r="A77" s="109">
        <v>3413001</v>
      </c>
      <c r="B77" t="s">
        <v>794</v>
      </c>
      <c r="C77" s="110">
        <v>16500</v>
      </c>
      <c r="D77" s="110">
        <v>0</v>
      </c>
      <c r="E77" t="s">
        <v>335</v>
      </c>
      <c r="F77" s="97">
        <v>72600</v>
      </c>
      <c r="G77" s="97">
        <v>0</v>
      </c>
      <c r="H77" s="97">
        <v>72600</v>
      </c>
      <c r="I77" s="97">
        <v>4029.0697674418602</v>
      </c>
      <c r="J77" s="97">
        <v>412.50000000000006</v>
      </c>
      <c r="K77" s="97"/>
      <c r="L77" s="111">
        <v>77041.569767441862</v>
      </c>
      <c r="M77" s="97"/>
      <c r="N77" s="97"/>
      <c r="O77" s="97"/>
      <c r="P77" s="112">
        <v>4.4000000000000004</v>
      </c>
      <c r="Q77" s="112">
        <v>0.2441860465116279</v>
      </c>
      <c r="R77" s="112">
        <v>0</v>
      </c>
      <c r="S77" s="112">
        <v>4.6441860465116278</v>
      </c>
      <c r="T77" s="237"/>
    </row>
    <row r="78" spans="1:20" x14ac:dyDescent="0.3">
      <c r="A78" s="109">
        <v>3413527</v>
      </c>
      <c r="B78" t="s">
        <v>795</v>
      </c>
      <c r="C78" s="110">
        <v>7920</v>
      </c>
      <c r="D78" s="110">
        <v>1860</v>
      </c>
      <c r="E78" t="s">
        <v>335</v>
      </c>
      <c r="F78" s="97">
        <v>34848</v>
      </c>
      <c r="G78" s="97">
        <v>8184.0000000000009</v>
      </c>
      <c r="H78" s="97">
        <v>43032</v>
      </c>
      <c r="I78" s="97">
        <v>2151.5999999999995</v>
      </c>
      <c r="J78" s="97">
        <v>544.88571428571436</v>
      </c>
      <c r="K78" s="97"/>
      <c r="L78" s="111">
        <v>45728.485714285714</v>
      </c>
      <c r="M78" s="97"/>
      <c r="N78" s="97"/>
      <c r="O78" s="97"/>
      <c r="P78" s="112">
        <v>4.4000000000000004</v>
      </c>
      <c r="Q78" s="112">
        <v>0.21999999999999995</v>
      </c>
      <c r="R78" s="112">
        <v>0</v>
      </c>
      <c r="S78" s="112">
        <v>4.62</v>
      </c>
      <c r="T78" s="237"/>
    </row>
    <row r="79" spans="1:20" x14ac:dyDescent="0.3">
      <c r="A79" s="109">
        <v>3413553</v>
      </c>
      <c r="B79" t="s">
        <v>694</v>
      </c>
      <c r="C79" s="110">
        <v>35565</v>
      </c>
      <c r="D79" s="110">
        <v>9120</v>
      </c>
      <c r="E79" t="s">
        <v>335</v>
      </c>
      <c r="F79" s="97">
        <v>156486</v>
      </c>
      <c r="G79" s="97">
        <v>40128</v>
      </c>
      <c r="H79" s="97">
        <v>196614</v>
      </c>
      <c r="I79" s="97">
        <v>11686.846153846152</v>
      </c>
      <c r="J79" s="97">
        <v>285.69098360655738</v>
      </c>
      <c r="K79" s="97"/>
      <c r="L79" s="111">
        <v>208586.53713745272</v>
      </c>
      <c r="M79" s="97"/>
      <c r="N79" s="97"/>
      <c r="O79" s="97"/>
      <c r="P79" s="112">
        <v>4.4000000000000004</v>
      </c>
      <c r="Q79" s="112">
        <v>0.2615384615384615</v>
      </c>
      <c r="R79" s="112">
        <v>0</v>
      </c>
      <c r="S79" s="112">
        <v>4.6615384615384619</v>
      </c>
      <c r="T79" s="237"/>
    </row>
    <row r="80" spans="1:20" x14ac:dyDescent="0.3">
      <c r="A80" s="109">
        <v>3413633</v>
      </c>
      <c r="B80" t="s">
        <v>644</v>
      </c>
      <c r="C80" s="110">
        <v>18981</v>
      </c>
      <c r="D80" s="110">
        <v>9258</v>
      </c>
      <c r="E80" t="s">
        <v>335</v>
      </c>
      <c r="F80" s="97">
        <v>83516.400000000009</v>
      </c>
      <c r="G80" s="97">
        <v>40735.200000000004</v>
      </c>
      <c r="H80" s="97">
        <v>124251.6</v>
      </c>
      <c r="I80" s="97">
        <v>6931.3909090909092</v>
      </c>
      <c r="J80" s="97">
        <v>0</v>
      </c>
      <c r="K80" s="97"/>
      <c r="L80" s="111">
        <v>131182.99090909091</v>
      </c>
      <c r="M80" s="97"/>
      <c r="N80" s="97"/>
      <c r="O80" s="97"/>
      <c r="P80" s="112">
        <v>4.4000000000000004</v>
      </c>
      <c r="Q80" s="112">
        <v>0.24545454545454545</v>
      </c>
      <c r="R80" s="112">
        <v>0</v>
      </c>
      <c r="S80" s="112">
        <v>4.6454545454545455</v>
      </c>
      <c r="T80" s="237"/>
    </row>
    <row r="81" spans="1:20" x14ac:dyDescent="0.3">
      <c r="A81" s="109">
        <v>3413571</v>
      </c>
      <c r="B81" t="s">
        <v>646</v>
      </c>
      <c r="C81" s="110">
        <v>18000</v>
      </c>
      <c r="D81" s="110">
        <v>1440</v>
      </c>
      <c r="E81" t="s">
        <v>335</v>
      </c>
      <c r="F81" s="97">
        <v>79200</v>
      </c>
      <c r="G81" s="97">
        <v>6336.0000000000009</v>
      </c>
      <c r="H81" s="97">
        <v>85536</v>
      </c>
      <c r="I81" s="97">
        <v>4998.8571428571422</v>
      </c>
      <c r="J81" s="97">
        <v>1432.0800000000002</v>
      </c>
      <c r="K81" s="97"/>
      <c r="L81" s="111">
        <v>91966.937142857147</v>
      </c>
      <c r="M81" s="97"/>
      <c r="N81" s="97"/>
      <c r="O81" s="97"/>
      <c r="P81" s="112">
        <v>4.4000000000000004</v>
      </c>
      <c r="Q81" s="112">
        <v>0.25714285714285712</v>
      </c>
      <c r="R81" s="112">
        <v>0</v>
      </c>
      <c r="S81" s="112">
        <v>4.6571428571428575</v>
      </c>
      <c r="T81" s="237"/>
    </row>
    <row r="82" spans="1:20" x14ac:dyDescent="0.3">
      <c r="A82" s="109">
        <v>3413573</v>
      </c>
      <c r="B82" t="s">
        <v>647</v>
      </c>
      <c r="C82" s="110">
        <v>6885</v>
      </c>
      <c r="D82" s="110">
        <v>1140</v>
      </c>
      <c r="E82" t="s">
        <v>335</v>
      </c>
      <c r="F82" s="97">
        <v>30294.000000000004</v>
      </c>
      <c r="G82" s="97">
        <v>5016</v>
      </c>
      <c r="H82" s="97">
        <v>35310</v>
      </c>
      <c r="I82" s="97">
        <v>1123.5</v>
      </c>
      <c r="J82" s="97">
        <v>579.58333333333348</v>
      </c>
      <c r="K82" s="97"/>
      <c r="L82" s="111">
        <v>37013.083333333336</v>
      </c>
      <c r="M82" s="97"/>
      <c r="N82" s="97"/>
      <c r="O82" s="97"/>
      <c r="P82" s="112">
        <v>4.4000000000000004</v>
      </c>
      <c r="Q82" s="112">
        <v>0.14000000000000001</v>
      </c>
      <c r="R82" s="112">
        <v>0</v>
      </c>
      <c r="S82" s="112">
        <v>4.54</v>
      </c>
      <c r="T82" s="237"/>
    </row>
    <row r="83" spans="1:20" x14ac:dyDescent="0.3">
      <c r="A83" s="109">
        <v>3413967</v>
      </c>
      <c r="B83" t="s">
        <v>796</v>
      </c>
      <c r="C83" s="110">
        <v>21045</v>
      </c>
      <c r="D83" s="110">
        <v>0</v>
      </c>
      <c r="E83" t="s">
        <v>335</v>
      </c>
      <c r="F83" s="97">
        <v>92598.000000000015</v>
      </c>
      <c r="G83" s="97">
        <v>0</v>
      </c>
      <c r="H83" s="97">
        <v>92598.000000000015</v>
      </c>
      <c r="I83" s="97">
        <v>5078.25</v>
      </c>
      <c r="J83" s="97">
        <v>706.02580645161288</v>
      </c>
      <c r="K83" s="97"/>
      <c r="L83" s="111">
        <v>98382.275806451624</v>
      </c>
      <c r="M83" s="97"/>
      <c r="N83" s="97"/>
      <c r="O83" s="97"/>
      <c r="P83" s="112">
        <v>4.4000000000000004</v>
      </c>
      <c r="Q83" s="112">
        <v>0.24130434782608695</v>
      </c>
      <c r="R83" s="112">
        <v>0</v>
      </c>
      <c r="S83" s="112">
        <v>4.6413043478260878</v>
      </c>
      <c r="T83" s="237"/>
    </row>
    <row r="84" spans="1:20" x14ac:dyDescent="0.3">
      <c r="A84" s="109">
        <v>3413310</v>
      </c>
      <c r="B84" t="s">
        <v>797</v>
      </c>
      <c r="C84" s="110">
        <v>18000</v>
      </c>
      <c r="D84" s="110">
        <v>4185</v>
      </c>
      <c r="E84" t="s">
        <v>335</v>
      </c>
      <c r="F84" s="97">
        <v>79200</v>
      </c>
      <c r="G84" s="97">
        <v>18414</v>
      </c>
      <c r="H84" s="97">
        <v>97614</v>
      </c>
      <c r="I84" s="97">
        <v>3428.590909090909</v>
      </c>
      <c r="J84" s="97">
        <v>672.94500000000005</v>
      </c>
      <c r="K84" s="97"/>
      <c r="L84" s="111">
        <v>101715.53590909092</v>
      </c>
      <c r="M84" s="97"/>
      <c r="N84" s="97"/>
      <c r="O84" s="97"/>
      <c r="P84" s="112">
        <v>4.4000000000000004</v>
      </c>
      <c r="Q84" s="112">
        <v>0.15454545454545454</v>
      </c>
      <c r="R84" s="112">
        <v>0</v>
      </c>
      <c r="S84" s="112">
        <v>4.5545454545454547</v>
      </c>
      <c r="T84" s="237"/>
    </row>
    <row r="85" spans="1:20" x14ac:dyDescent="0.3">
      <c r="A85" s="109">
        <v>3413644</v>
      </c>
      <c r="B85" t="s">
        <v>798</v>
      </c>
      <c r="C85" s="110">
        <v>10260</v>
      </c>
      <c r="D85" s="110">
        <v>0</v>
      </c>
      <c r="E85" t="s">
        <v>335</v>
      </c>
      <c r="F85" s="97">
        <v>45144.000000000007</v>
      </c>
      <c r="G85" s="97">
        <v>0</v>
      </c>
      <c r="H85" s="97">
        <v>45144.000000000007</v>
      </c>
      <c r="I85" s="97">
        <v>2436.75</v>
      </c>
      <c r="J85" s="97">
        <v>727.5272727272727</v>
      </c>
      <c r="K85" s="97"/>
      <c r="L85" s="111">
        <v>48308.277272727282</v>
      </c>
      <c r="M85" s="97"/>
      <c r="N85" s="97"/>
      <c r="O85" s="97"/>
      <c r="P85" s="112">
        <v>4.4000000000000004</v>
      </c>
      <c r="Q85" s="112">
        <v>0.23749999999999999</v>
      </c>
      <c r="R85" s="112">
        <v>0</v>
      </c>
      <c r="S85" s="112">
        <v>4.6375000000000011</v>
      </c>
      <c r="T85" s="237"/>
    </row>
    <row r="86" spans="1:20" x14ac:dyDescent="0.3">
      <c r="A86" s="109">
        <v>3413632</v>
      </c>
      <c r="B86" t="s">
        <v>799</v>
      </c>
      <c r="C86" s="110">
        <v>17355</v>
      </c>
      <c r="D86" s="110">
        <v>0</v>
      </c>
      <c r="E86" t="s">
        <v>335</v>
      </c>
      <c r="F86" s="97">
        <v>76362</v>
      </c>
      <c r="G86" s="97">
        <v>0</v>
      </c>
      <c r="H86" s="97">
        <v>76362</v>
      </c>
      <c r="I86" s="97">
        <v>2975.1428571428569</v>
      </c>
      <c r="J86" s="97">
        <v>347.1</v>
      </c>
      <c r="K86" s="97"/>
      <c r="L86" s="111">
        <v>79684.242857142861</v>
      </c>
      <c r="M86" s="97"/>
      <c r="N86" s="97"/>
      <c r="O86" s="97"/>
      <c r="P86" s="112">
        <v>4.4000000000000004</v>
      </c>
      <c r="Q86" s="112">
        <v>0.1714285714285714</v>
      </c>
      <c r="R86" s="112">
        <v>0</v>
      </c>
      <c r="S86" s="112">
        <v>4.5714285714285712</v>
      </c>
      <c r="T86" s="237"/>
    </row>
    <row r="87" spans="1:20" x14ac:dyDescent="0.3">
      <c r="A87" s="109">
        <v>3413024</v>
      </c>
      <c r="B87" t="s">
        <v>800</v>
      </c>
      <c r="C87" s="110">
        <v>19110</v>
      </c>
      <c r="D87" s="110">
        <v>0</v>
      </c>
      <c r="E87" t="s">
        <v>335</v>
      </c>
      <c r="F87" s="97">
        <v>84084</v>
      </c>
      <c r="G87" s="97">
        <v>0</v>
      </c>
      <c r="H87" s="97">
        <v>84084</v>
      </c>
      <c r="I87" s="97">
        <v>5489.0425531914898</v>
      </c>
      <c r="J87" s="97">
        <v>709.80000000000007</v>
      </c>
      <c r="K87" s="97"/>
      <c r="L87" s="111">
        <v>90282.842553191498</v>
      </c>
      <c r="M87" s="97"/>
      <c r="N87" s="97"/>
      <c r="O87" s="97"/>
      <c r="P87" s="112">
        <v>4.4000000000000004</v>
      </c>
      <c r="Q87" s="112">
        <v>0.28723404255319152</v>
      </c>
      <c r="R87" s="112">
        <v>0</v>
      </c>
      <c r="S87" s="112">
        <v>4.6872340425531922</v>
      </c>
      <c r="T87" s="237"/>
    </row>
    <row r="88" spans="1:20" x14ac:dyDescent="0.3">
      <c r="A88" s="109">
        <v>3413551</v>
      </c>
      <c r="B88" t="s">
        <v>801</v>
      </c>
      <c r="C88" s="110">
        <v>13455</v>
      </c>
      <c r="D88" s="110">
        <v>3180</v>
      </c>
      <c r="E88" t="s">
        <v>335</v>
      </c>
      <c r="F88" s="97">
        <v>59202.000000000007</v>
      </c>
      <c r="G88" s="97">
        <v>13992.000000000002</v>
      </c>
      <c r="H88" s="97">
        <v>73194.000000000015</v>
      </c>
      <c r="I88" s="97">
        <v>3506.8378378378379</v>
      </c>
      <c r="J88" s="97">
        <v>810.95625000000007</v>
      </c>
      <c r="K88" s="97"/>
      <c r="L88" s="111">
        <v>77511.794087837858</v>
      </c>
      <c r="M88" s="97"/>
      <c r="N88" s="97"/>
      <c r="O88" s="97"/>
      <c r="P88" s="112">
        <v>4.4000000000000012</v>
      </c>
      <c r="Q88" s="112">
        <v>0.21081081081081082</v>
      </c>
      <c r="R88" s="112">
        <v>0</v>
      </c>
      <c r="S88" s="112">
        <v>4.6108108108108121</v>
      </c>
      <c r="T88" s="237"/>
    </row>
    <row r="89" spans="1:20" x14ac:dyDescent="0.3">
      <c r="A89" s="109">
        <v>3412234</v>
      </c>
      <c r="B89" t="s">
        <v>802</v>
      </c>
      <c r="C89" s="110">
        <v>41820</v>
      </c>
      <c r="D89" s="110">
        <v>8505</v>
      </c>
      <c r="E89" t="s">
        <v>335</v>
      </c>
      <c r="F89" s="97">
        <v>184008.00000000003</v>
      </c>
      <c r="G89" s="97">
        <v>37422</v>
      </c>
      <c r="H89" s="97">
        <v>221430.00000000003</v>
      </c>
      <c r="I89" s="97">
        <v>14917.767857142859</v>
      </c>
      <c r="J89" s="97">
        <v>1976.3046874999998</v>
      </c>
      <c r="K89" s="97"/>
      <c r="L89" s="111">
        <v>238324.0725446429</v>
      </c>
      <c r="M89" s="97"/>
      <c r="N89" s="97"/>
      <c r="O89" s="97"/>
      <c r="P89" s="112">
        <v>4.4000000000000004</v>
      </c>
      <c r="Q89" s="112">
        <v>0.29642857142857149</v>
      </c>
      <c r="R89" s="112">
        <v>0</v>
      </c>
      <c r="S89" s="112">
        <v>4.6964285714285721</v>
      </c>
      <c r="T89" s="237"/>
    </row>
    <row r="90" spans="1:20" x14ac:dyDescent="0.3">
      <c r="A90" s="109">
        <v>3412004</v>
      </c>
      <c r="B90" t="s">
        <v>628</v>
      </c>
      <c r="C90" s="110">
        <v>25485</v>
      </c>
      <c r="D90" s="110">
        <v>0</v>
      </c>
      <c r="E90" t="s">
        <v>335</v>
      </c>
      <c r="F90" s="97">
        <v>112134.00000000001</v>
      </c>
      <c r="G90" s="97">
        <v>0</v>
      </c>
      <c r="H90" s="97">
        <v>112134.00000000001</v>
      </c>
      <c r="I90" s="97">
        <v>7086.0731707317073</v>
      </c>
      <c r="J90" s="97">
        <v>961.85322580645163</v>
      </c>
      <c r="K90" s="97"/>
      <c r="L90" s="111">
        <v>120181.92639653817</v>
      </c>
      <c r="M90" s="97"/>
      <c r="N90" s="97"/>
      <c r="O90" s="97"/>
      <c r="P90" s="112">
        <v>4.4000000000000004</v>
      </c>
      <c r="Q90" s="112">
        <v>0.2780487804878049</v>
      </c>
      <c r="R90" s="112">
        <v>0</v>
      </c>
      <c r="S90" s="112">
        <v>4.6780487804878055</v>
      </c>
      <c r="T90" s="237"/>
    </row>
    <row r="91" spans="1:20" x14ac:dyDescent="0.3">
      <c r="A91" s="109">
        <v>3412237</v>
      </c>
      <c r="B91" t="s">
        <v>625</v>
      </c>
      <c r="C91" s="110">
        <v>15207</v>
      </c>
      <c r="D91" s="110">
        <v>6000</v>
      </c>
      <c r="E91" t="s">
        <v>335</v>
      </c>
      <c r="F91" s="97">
        <v>66910.8</v>
      </c>
      <c r="G91" s="97">
        <v>26400.000000000004</v>
      </c>
      <c r="H91" s="97">
        <v>93310.8</v>
      </c>
      <c r="I91" s="97">
        <v>1309.8441176470585</v>
      </c>
      <c r="J91" s="97">
        <v>318.10500000000002</v>
      </c>
      <c r="K91" s="97"/>
      <c r="L91" s="111">
        <v>94938.74911764705</v>
      </c>
      <c r="M91" s="97"/>
      <c r="N91" s="97"/>
      <c r="O91" s="97"/>
      <c r="P91" s="112">
        <v>4.4000000000000004</v>
      </c>
      <c r="Q91" s="112">
        <v>6.1764705882352923E-2</v>
      </c>
      <c r="R91" s="112">
        <v>0</v>
      </c>
      <c r="S91" s="112">
        <v>4.4617647058823531</v>
      </c>
      <c r="T91" s="237"/>
    </row>
    <row r="92" spans="1:20" x14ac:dyDescent="0.3">
      <c r="A92" s="109">
        <v>3413582</v>
      </c>
      <c r="B92" t="s">
        <v>803</v>
      </c>
      <c r="C92" s="110">
        <v>21120</v>
      </c>
      <c r="D92" s="110">
        <v>4470</v>
      </c>
      <c r="E92" t="s">
        <v>335</v>
      </c>
      <c r="F92" s="97">
        <v>92928.000000000015</v>
      </c>
      <c r="G92" s="97">
        <v>19668</v>
      </c>
      <c r="H92" s="97">
        <v>112596.00000000001</v>
      </c>
      <c r="I92" s="97">
        <v>6909.3</v>
      </c>
      <c r="J92" s="97">
        <v>2047.2000000000003</v>
      </c>
      <c r="K92" s="97"/>
      <c r="L92" s="111">
        <v>121552.50000000001</v>
      </c>
      <c r="M92" s="97"/>
      <c r="N92" s="97"/>
      <c r="O92" s="97"/>
      <c r="P92" s="112">
        <v>4.4000000000000004</v>
      </c>
      <c r="Q92" s="112">
        <v>0.27</v>
      </c>
      <c r="R92" s="112">
        <v>0</v>
      </c>
      <c r="S92" s="112">
        <v>4.6700000000000008</v>
      </c>
      <c r="T92" s="237"/>
    </row>
    <row r="93" spans="1:20" x14ac:dyDescent="0.3">
      <c r="A93" s="109">
        <v>3413588</v>
      </c>
      <c r="B93" t="s">
        <v>804</v>
      </c>
      <c r="C93" s="110">
        <v>16200</v>
      </c>
      <c r="D93" s="110">
        <v>0</v>
      </c>
      <c r="E93" t="s">
        <v>335</v>
      </c>
      <c r="F93" s="97">
        <v>71280</v>
      </c>
      <c r="G93" s="97">
        <v>0</v>
      </c>
      <c r="H93" s="97">
        <v>71280</v>
      </c>
      <c r="I93" s="97">
        <v>3915</v>
      </c>
      <c r="J93" s="97">
        <v>780</v>
      </c>
      <c r="K93" s="97"/>
      <c r="L93" s="111">
        <v>75975</v>
      </c>
      <c r="M93" s="97"/>
      <c r="N93" s="97"/>
      <c r="O93" s="97"/>
      <c r="P93" s="112">
        <v>4.4000000000000004</v>
      </c>
      <c r="Q93" s="112">
        <v>0.24166666666666667</v>
      </c>
      <c r="R93" s="112">
        <v>0</v>
      </c>
      <c r="S93" s="112">
        <v>4.6416666666666666</v>
      </c>
      <c r="T93" s="237"/>
    </row>
    <row r="94" spans="1:20" x14ac:dyDescent="0.3">
      <c r="A94" s="109">
        <v>3413011</v>
      </c>
      <c r="B94" s="113" t="s">
        <v>704</v>
      </c>
      <c r="C94" s="110">
        <v>19890</v>
      </c>
      <c r="D94" s="110">
        <v>525</v>
      </c>
      <c r="E94" t="s">
        <v>335</v>
      </c>
      <c r="F94" s="97">
        <v>87516</v>
      </c>
      <c r="G94" s="97">
        <v>2310</v>
      </c>
      <c r="H94" s="97">
        <v>89826</v>
      </c>
      <c r="I94" s="97">
        <v>5535.6057692307686</v>
      </c>
      <c r="J94" s="97">
        <v>1348.0380952380951</v>
      </c>
      <c r="K94" s="97"/>
      <c r="L94" s="111">
        <v>96709.643864468861</v>
      </c>
      <c r="M94" s="97"/>
      <c r="N94" s="97"/>
      <c r="O94" s="97"/>
      <c r="P94" s="112">
        <v>4.4000000000000004</v>
      </c>
      <c r="Q94" s="112">
        <v>0.27115384615384613</v>
      </c>
      <c r="R94" s="112">
        <v>0</v>
      </c>
      <c r="S94" s="112">
        <v>4.671153846153846</v>
      </c>
      <c r="T94" s="237"/>
    </row>
    <row r="95" spans="1:20" x14ac:dyDescent="0.3">
      <c r="A95" s="109">
        <v>3413594</v>
      </c>
      <c r="B95" t="s">
        <v>805</v>
      </c>
      <c r="C95" s="110">
        <v>13605</v>
      </c>
      <c r="D95" s="110">
        <v>6870</v>
      </c>
      <c r="E95" t="s">
        <v>335</v>
      </c>
      <c r="F95" s="97">
        <v>59862.000000000007</v>
      </c>
      <c r="G95" s="97">
        <v>30228.000000000004</v>
      </c>
      <c r="H95" s="97">
        <v>90090.000000000015</v>
      </c>
      <c r="I95" s="97">
        <v>4036.5</v>
      </c>
      <c r="J95" s="97">
        <v>985.83333333333337</v>
      </c>
      <c r="K95" s="97"/>
      <c r="L95" s="111">
        <v>95112.333333333343</v>
      </c>
      <c r="M95" s="97"/>
      <c r="N95" s="97"/>
      <c r="O95" s="97"/>
      <c r="P95" s="112">
        <v>4.4000000000000004</v>
      </c>
      <c r="Q95" s="112">
        <v>0.19714285714285715</v>
      </c>
      <c r="R95" s="112">
        <v>0</v>
      </c>
      <c r="S95" s="112">
        <v>4.5971428571428579</v>
      </c>
      <c r="T95" s="237"/>
    </row>
    <row r="96" spans="1:20" x14ac:dyDescent="0.3">
      <c r="A96" s="109">
        <v>3412037</v>
      </c>
      <c r="B96" t="s">
        <v>806</v>
      </c>
      <c r="C96" s="110">
        <v>25065</v>
      </c>
      <c r="D96" s="110">
        <v>0</v>
      </c>
      <c r="E96" t="s">
        <v>335</v>
      </c>
      <c r="F96" s="97">
        <v>110286.00000000001</v>
      </c>
      <c r="G96" s="97">
        <v>0</v>
      </c>
      <c r="H96" s="97">
        <v>110286.00000000001</v>
      </c>
      <c r="I96" s="97">
        <v>2506.5</v>
      </c>
      <c r="J96" s="97">
        <v>370.27840909090912</v>
      </c>
      <c r="K96" s="97"/>
      <c r="L96" s="111">
        <v>113162.77840909093</v>
      </c>
      <c r="M96" s="97"/>
      <c r="N96" s="97"/>
      <c r="O96" s="97"/>
      <c r="P96" s="112">
        <v>4.4000000000000004</v>
      </c>
      <c r="Q96" s="112">
        <v>0.1</v>
      </c>
      <c r="R96" s="112">
        <v>0</v>
      </c>
      <c r="S96" s="112">
        <v>4.5000000000000009</v>
      </c>
      <c r="T96" s="237"/>
    </row>
    <row r="97" spans="1:20" x14ac:dyDescent="0.3">
      <c r="A97" s="109">
        <v>3412238</v>
      </c>
      <c r="B97" t="s">
        <v>626</v>
      </c>
      <c r="C97" s="110">
        <v>20985</v>
      </c>
      <c r="D97" s="110">
        <v>0</v>
      </c>
      <c r="E97" t="s">
        <v>335</v>
      </c>
      <c r="F97" s="97">
        <v>92334.000000000015</v>
      </c>
      <c r="G97" s="97">
        <v>0</v>
      </c>
      <c r="H97" s="97">
        <v>92334.000000000015</v>
      </c>
      <c r="I97" s="97">
        <v>6295.5</v>
      </c>
      <c r="J97" s="97">
        <v>199.61341463414635</v>
      </c>
      <c r="K97" s="97"/>
      <c r="L97" s="111">
        <v>98829.113414634165</v>
      </c>
      <c r="M97" s="97"/>
      <c r="N97" s="97"/>
      <c r="O97" s="97"/>
      <c r="P97" s="112">
        <v>4.4000000000000004</v>
      </c>
      <c r="Q97" s="112">
        <v>0.3</v>
      </c>
      <c r="R97" s="112">
        <v>0</v>
      </c>
      <c r="S97" s="112">
        <v>4.7000000000000011</v>
      </c>
      <c r="T97" s="237"/>
    </row>
    <row r="98" spans="1:20" x14ac:dyDescent="0.3">
      <c r="A98" s="109">
        <v>3413020</v>
      </c>
      <c r="B98" s="113" t="s">
        <v>807</v>
      </c>
      <c r="C98" s="110">
        <v>33150</v>
      </c>
      <c r="D98" s="110">
        <v>12108</v>
      </c>
      <c r="E98" t="s">
        <v>335</v>
      </c>
      <c r="F98" s="97">
        <v>145860</v>
      </c>
      <c r="G98" s="97">
        <v>53275.200000000004</v>
      </c>
      <c r="H98" s="97">
        <v>199135.2</v>
      </c>
      <c r="I98" s="97">
        <v>11903.473972602738</v>
      </c>
      <c r="J98" s="97">
        <v>1743.2711111111112</v>
      </c>
      <c r="K98" s="97"/>
      <c r="L98" s="111">
        <v>212781.94508371386</v>
      </c>
      <c r="M98" s="97"/>
      <c r="N98" s="97"/>
      <c r="O98" s="97"/>
      <c r="P98" s="112">
        <v>4.4000000000000004</v>
      </c>
      <c r="Q98" s="112">
        <v>0.26301369863013696</v>
      </c>
      <c r="R98" s="112">
        <v>0</v>
      </c>
      <c r="S98" s="112">
        <v>4.6630136986301371</v>
      </c>
      <c r="T98" s="237"/>
    </row>
    <row r="99" spans="1:20" x14ac:dyDescent="0.3">
      <c r="A99" s="109">
        <v>3413963</v>
      </c>
      <c r="B99" t="s">
        <v>652</v>
      </c>
      <c r="C99" s="110">
        <v>19320</v>
      </c>
      <c r="D99" s="110">
        <v>3705</v>
      </c>
      <c r="E99" t="s">
        <v>335</v>
      </c>
      <c r="F99" s="97">
        <v>85008</v>
      </c>
      <c r="G99" s="97">
        <v>16302.000000000002</v>
      </c>
      <c r="H99" s="97">
        <v>101310</v>
      </c>
      <c r="I99" s="97">
        <v>4697.1000000000004</v>
      </c>
      <c r="J99" s="97">
        <v>598.65</v>
      </c>
      <c r="K99" s="97"/>
      <c r="L99" s="111">
        <v>106605.75</v>
      </c>
      <c r="M99" s="97"/>
      <c r="N99" s="97"/>
      <c r="O99" s="97"/>
      <c r="P99" s="112">
        <v>4.4000000000000004</v>
      </c>
      <c r="Q99" s="112">
        <v>0.20400000000000001</v>
      </c>
      <c r="R99" s="112">
        <v>0</v>
      </c>
      <c r="S99" s="112">
        <v>4.6040000000000001</v>
      </c>
      <c r="T99" s="237"/>
    </row>
    <row r="100" spans="1:20" x14ac:dyDescent="0.3">
      <c r="A100" s="109">
        <v>3413015</v>
      </c>
      <c r="B100" t="s">
        <v>808</v>
      </c>
      <c r="C100" s="110">
        <v>5475</v>
      </c>
      <c r="D100" s="110">
        <v>0</v>
      </c>
      <c r="E100" t="s">
        <v>335</v>
      </c>
      <c r="F100" s="97">
        <v>24090.000000000004</v>
      </c>
      <c r="G100" s="97">
        <v>0</v>
      </c>
      <c r="H100" s="97">
        <v>24090.000000000004</v>
      </c>
      <c r="I100" s="97">
        <v>469.28571428571422</v>
      </c>
      <c r="J100" s="97">
        <v>88.96875</v>
      </c>
      <c r="K100" s="97"/>
      <c r="L100" s="111">
        <v>24648.254464285717</v>
      </c>
      <c r="M100" s="97"/>
      <c r="N100" s="97"/>
      <c r="O100" s="97"/>
      <c r="P100" s="112">
        <v>4.4000000000000004</v>
      </c>
      <c r="Q100" s="112">
        <v>8.5714285714285701E-2</v>
      </c>
      <c r="R100" s="112">
        <v>0</v>
      </c>
      <c r="S100" s="112">
        <v>4.4857142857142867</v>
      </c>
      <c r="T100" s="237"/>
    </row>
    <row r="101" spans="1:20" x14ac:dyDescent="0.3">
      <c r="A101" s="109">
        <v>3412236</v>
      </c>
      <c r="B101" t="s">
        <v>627</v>
      </c>
      <c r="C101" s="110">
        <v>20385</v>
      </c>
      <c r="D101" s="110">
        <v>0</v>
      </c>
      <c r="E101" t="s">
        <v>335</v>
      </c>
      <c r="F101" s="97">
        <v>89694</v>
      </c>
      <c r="G101" s="97">
        <v>0</v>
      </c>
      <c r="H101" s="97">
        <v>89694</v>
      </c>
      <c r="I101" s="97">
        <v>3822.1875</v>
      </c>
      <c r="J101" s="97">
        <v>101.92500000000001</v>
      </c>
      <c r="K101" s="97"/>
      <c r="L101" s="111">
        <v>93618.112500000003</v>
      </c>
      <c r="M101" s="97"/>
      <c r="N101" s="97"/>
      <c r="O101" s="97"/>
      <c r="P101" s="112">
        <v>4.4000000000000004</v>
      </c>
      <c r="Q101" s="112">
        <v>0.1875</v>
      </c>
      <c r="R101" s="112">
        <v>0</v>
      </c>
      <c r="S101" s="112">
        <v>4.5875000000000004</v>
      </c>
      <c r="T101" s="237"/>
    </row>
    <row r="102" spans="1:20" x14ac:dyDescent="0.3">
      <c r="A102" s="109">
        <v>3412128</v>
      </c>
      <c r="B102" t="s">
        <v>492</v>
      </c>
      <c r="C102" s="110">
        <v>15360</v>
      </c>
      <c r="D102" s="110">
        <v>0</v>
      </c>
      <c r="E102" t="s">
        <v>335</v>
      </c>
      <c r="F102" s="97">
        <v>67584</v>
      </c>
      <c r="G102" s="97">
        <v>0</v>
      </c>
      <c r="H102" s="97">
        <v>67584</v>
      </c>
      <c r="I102" s="97">
        <v>4608</v>
      </c>
      <c r="J102" s="97">
        <v>735.66315789473686</v>
      </c>
      <c r="K102" s="97"/>
      <c r="L102" s="111">
        <v>72927.663157894742</v>
      </c>
      <c r="M102" s="97"/>
      <c r="N102" s="97"/>
      <c r="O102" s="97"/>
      <c r="P102" s="112">
        <v>4.4000000000000004</v>
      </c>
      <c r="Q102" s="112">
        <v>0.3</v>
      </c>
      <c r="R102" s="112">
        <v>0</v>
      </c>
      <c r="S102" s="112">
        <v>4.7</v>
      </c>
      <c r="T102" s="237"/>
    </row>
    <row r="103" spans="1:20" x14ac:dyDescent="0.3">
      <c r="A103" s="109">
        <v>3412166</v>
      </c>
      <c r="B103" t="s">
        <v>675</v>
      </c>
      <c r="C103" s="110">
        <v>16035</v>
      </c>
      <c r="D103" s="110">
        <v>390</v>
      </c>
      <c r="E103" t="s">
        <v>335</v>
      </c>
      <c r="F103" s="97">
        <v>70554</v>
      </c>
      <c r="G103" s="97">
        <v>1716.0000000000002</v>
      </c>
      <c r="H103" s="97">
        <v>72270</v>
      </c>
      <c r="I103" s="97">
        <v>4637.6470588235288</v>
      </c>
      <c r="J103" s="97">
        <v>1552.909090909091</v>
      </c>
      <c r="K103" s="97"/>
      <c r="L103" s="111">
        <v>78460.556149732613</v>
      </c>
      <c r="M103" s="97"/>
      <c r="N103" s="97"/>
      <c r="O103" s="97"/>
      <c r="P103" s="112">
        <v>4.4000000000000004</v>
      </c>
      <c r="Q103" s="112">
        <v>0.28235294117647053</v>
      </c>
      <c r="R103" s="112">
        <v>0</v>
      </c>
      <c r="S103" s="112">
        <v>4.6823529411764699</v>
      </c>
      <c r="T103" s="237"/>
    </row>
    <row r="104" spans="1:20" x14ac:dyDescent="0.3">
      <c r="A104" s="109">
        <v>3412009</v>
      </c>
      <c r="B104" t="s">
        <v>107</v>
      </c>
      <c r="C104" s="110">
        <v>22890</v>
      </c>
      <c r="D104" s="110">
        <v>4335</v>
      </c>
      <c r="E104" t="s">
        <v>335</v>
      </c>
      <c r="F104" s="97">
        <v>100716.00000000001</v>
      </c>
      <c r="G104" s="97">
        <v>19074</v>
      </c>
      <c r="H104" s="97">
        <v>119790.00000000001</v>
      </c>
      <c r="I104" s="97">
        <v>777.85714285714278</v>
      </c>
      <c r="J104" s="97">
        <v>172.64634146341464</v>
      </c>
      <c r="K104" s="97"/>
      <c r="L104" s="111">
        <v>120740.50348432058</v>
      </c>
      <c r="M104" s="97"/>
      <c r="N104" s="97"/>
      <c r="O104" s="97"/>
      <c r="P104" s="112">
        <v>4.4000000000000004</v>
      </c>
      <c r="Q104" s="112">
        <v>2.8571428571428567E-2</v>
      </c>
      <c r="R104" s="112">
        <v>0</v>
      </c>
      <c r="S104" s="112">
        <v>4.4285714285714288</v>
      </c>
      <c r="T104" s="237"/>
    </row>
    <row r="105" spans="1:20" x14ac:dyDescent="0.3">
      <c r="B105" s="99" t="s">
        <v>337</v>
      </c>
      <c r="C105" s="110">
        <v>1996749</v>
      </c>
      <c r="D105" s="110">
        <v>376403.25</v>
      </c>
      <c r="F105" s="97">
        <v>8785695.6000000015</v>
      </c>
      <c r="G105" s="97">
        <v>1656174.3</v>
      </c>
      <c r="H105" s="97">
        <v>10441869.9</v>
      </c>
      <c r="I105" s="97">
        <v>453259.5508523694</v>
      </c>
      <c r="J105" s="97">
        <v>69609.504829926344</v>
      </c>
      <c r="K105" s="97">
        <v>1537290</v>
      </c>
      <c r="L105" s="111">
        <v>12502028.955682298</v>
      </c>
      <c r="M105" s="97"/>
      <c r="N105" s="97"/>
      <c r="O105" s="97"/>
      <c r="P105" s="97"/>
      <c r="Q105" s="97"/>
      <c r="R105" s="97"/>
      <c r="S105" s="97"/>
      <c r="T105" s="237"/>
    </row>
    <row r="106" spans="1:20" x14ac:dyDescent="0.3">
      <c r="A106" s="117" t="s">
        <v>338</v>
      </c>
      <c r="B106" s="99" t="s">
        <v>339</v>
      </c>
      <c r="C106" s="242">
        <v>0</v>
      </c>
      <c r="D106" s="243"/>
      <c r="E106">
        <v>13902</v>
      </c>
      <c r="T106" s="237"/>
    </row>
    <row r="107" spans="1:20" x14ac:dyDescent="0.3">
      <c r="B107" s="99" t="s">
        <v>340</v>
      </c>
      <c r="C107" s="244">
        <v>53295</v>
      </c>
      <c r="D107" s="245"/>
      <c r="E107">
        <v>1215126.4887000001</v>
      </c>
      <c r="H107" s="99"/>
      <c r="I107" s="97"/>
      <c r="N107" s="97"/>
      <c r="O107" s="97"/>
      <c r="T107" s="237"/>
    </row>
    <row r="108" spans="1:20" x14ac:dyDescent="0.3">
      <c r="B108" s="99" t="s">
        <v>341</v>
      </c>
      <c r="C108" s="244">
        <v>0</v>
      </c>
      <c r="D108" s="245"/>
      <c r="E108">
        <v>95290.5</v>
      </c>
      <c r="H108" s="99"/>
      <c r="I108" s="97"/>
      <c r="L108" s="235">
        <v>12502028.955682298</v>
      </c>
      <c r="N108" s="97"/>
      <c r="O108" s="97"/>
      <c r="T108" s="237"/>
    </row>
    <row r="109" spans="1:20" x14ac:dyDescent="0.3">
      <c r="B109" s="99" t="s">
        <v>342</v>
      </c>
      <c r="C109" s="244">
        <v>0</v>
      </c>
      <c r="D109" s="245"/>
      <c r="E109">
        <v>101182</v>
      </c>
      <c r="F109" s="246">
        <v>9148291.0500000007</v>
      </c>
      <c r="G109" s="246">
        <v>1269001.25</v>
      </c>
      <c r="H109" s="247">
        <v>10417292.300000001</v>
      </c>
      <c r="I109" s="247">
        <v>656801.28515000001</v>
      </c>
      <c r="J109" s="247">
        <v>83619</v>
      </c>
      <c r="K109" s="248">
        <v>1422469.2642551237</v>
      </c>
      <c r="L109" s="97">
        <v>12580181.849405119</v>
      </c>
      <c r="M109" s="247">
        <v>12580181.849405125</v>
      </c>
      <c r="N109" s="97"/>
      <c r="O109" s="97"/>
      <c r="T109" s="237"/>
    </row>
    <row r="110" spans="1:20" x14ac:dyDescent="0.3">
      <c r="B110" s="99" t="s">
        <v>343</v>
      </c>
      <c r="C110" s="242">
        <v>53295</v>
      </c>
      <c r="D110" s="243"/>
      <c r="E110">
        <v>1411598.9887000001</v>
      </c>
      <c r="K110" s="234"/>
      <c r="L110" s="97"/>
      <c r="T110" s="237"/>
    </row>
    <row r="111" spans="1:20" x14ac:dyDescent="0.3">
      <c r="B111" s="99" t="s">
        <v>344</v>
      </c>
      <c r="C111" s="242">
        <v>207090</v>
      </c>
      <c r="D111" s="243"/>
      <c r="E111">
        <v>195105</v>
      </c>
      <c r="F111" s="97">
        <v>-362595.44999999925</v>
      </c>
      <c r="G111" s="97">
        <v>387173.05000000005</v>
      </c>
      <c r="H111" s="97">
        <v>24577.599999999627</v>
      </c>
      <c r="I111" s="97">
        <v>-203541.73429763061</v>
      </c>
      <c r="J111" s="97">
        <v>-14009.495170073656</v>
      </c>
      <c r="K111" s="97">
        <v>114820.73574487632</v>
      </c>
      <c r="L111" s="97">
        <v>-78152.893722821027</v>
      </c>
      <c r="M111" s="237" t="s">
        <v>345</v>
      </c>
      <c r="T111" s="237"/>
    </row>
    <row r="112" spans="1:20" x14ac:dyDescent="0.3">
      <c r="B112" s="99" t="s">
        <v>346</v>
      </c>
      <c r="C112" s="242">
        <v>1736364</v>
      </c>
      <c r="D112" s="243"/>
      <c r="E112">
        <v>2094599</v>
      </c>
      <c r="J112" s="118"/>
      <c r="K112" s="118"/>
      <c r="T112" s="237"/>
    </row>
    <row r="113" spans="1:20" x14ac:dyDescent="0.3">
      <c r="B113" s="99" t="s">
        <v>33</v>
      </c>
      <c r="C113" s="245">
        <v>1996749</v>
      </c>
      <c r="D113" s="245"/>
      <c r="I113" s="240"/>
      <c r="J113" s="240"/>
      <c r="K113" s="240"/>
      <c r="L113" s="240"/>
      <c r="M113" s="240"/>
      <c r="N113" s="240"/>
      <c r="O113" s="240"/>
      <c r="T113" s="237"/>
    </row>
    <row r="114" spans="1:20" x14ac:dyDescent="0.3">
      <c r="B114" s="234" t="s">
        <v>347</v>
      </c>
      <c r="C114" s="245">
        <v>94155</v>
      </c>
      <c r="D114" s="245"/>
      <c r="I114" s="240"/>
      <c r="J114" s="240"/>
      <c r="K114" s="240"/>
      <c r="L114" s="240">
        <v>11721025.95695792</v>
      </c>
      <c r="M114" s="240"/>
      <c r="N114" s="240"/>
      <c r="O114" s="240"/>
      <c r="T114" s="237"/>
    </row>
    <row r="115" spans="1:20" x14ac:dyDescent="0.3">
      <c r="B115" s="234" t="s">
        <v>348</v>
      </c>
      <c r="C115" s="245">
        <v>1695504</v>
      </c>
      <c r="D115" s="245"/>
      <c r="I115" s="240"/>
      <c r="J115" s="240"/>
      <c r="K115" s="240"/>
      <c r="L115" s="240"/>
      <c r="M115" s="240"/>
      <c r="N115" s="240"/>
      <c r="O115" s="240"/>
      <c r="T115" s="237"/>
    </row>
    <row r="116" spans="1:20" x14ac:dyDescent="0.3">
      <c r="B116" s="96"/>
      <c r="C116" s="118"/>
      <c r="D116" s="118"/>
      <c r="K116" s="237" t="s">
        <v>758</v>
      </c>
      <c r="L116" s="97">
        <v>2837047.2076065126</v>
      </c>
      <c r="O116" s="106"/>
      <c r="T116" s="237"/>
    </row>
    <row r="117" spans="1:20" x14ac:dyDescent="0.3">
      <c r="B117" s="96"/>
      <c r="C117" s="118"/>
      <c r="D117" s="118"/>
      <c r="K117" s="237" t="s">
        <v>759</v>
      </c>
      <c r="L117" s="97">
        <v>781002.99872437911</v>
      </c>
      <c r="M117" s="96" t="s">
        <v>760</v>
      </c>
      <c r="O117" s="101"/>
      <c r="T117" s="237"/>
    </row>
    <row r="118" spans="1:20" x14ac:dyDescent="0.3">
      <c r="A118" s="119" t="s">
        <v>336</v>
      </c>
      <c r="B118" s="96"/>
      <c r="C118" s="110">
        <v>53295</v>
      </c>
      <c r="D118" s="110"/>
      <c r="E118" s="100">
        <v>3</v>
      </c>
      <c r="F118" s="100"/>
      <c r="G118" s="100"/>
      <c r="H118" s="97">
        <v>282994.8</v>
      </c>
      <c r="K118" s="96" t="s">
        <v>761</v>
      </c>
      <c r="L118" s="97">
        <v>8102975.7506270278</v>
      </c>
      <c r="O118" s="101"/>
      <c r="T118" s="237"/>
    </row>
    <row r="119" spans="1:20" x14ac:dyDescent="0.3">
      <c r="A119" s="99" t="s">
        <v>349</v>
      </c>
      <c r="B119" s="96"/>
      <c r="C119" s="110">
        <v>0</v>
      </c>
      <c r="D119" s="110"/>
      <c r="E119" s="100">
        <v>0</v>
      </c>
      <c r="F119" s="100"/>
      <c r="G119" s="100"/>
      <c r="H119" s="97">
        <v>0</v>
      </c>
      <c r="L119" s="97">
        <v>11721025.95695792</v>
      </c>
      <c r="O119" s="101"/>
      <c r="T119" s="237"/>
    </row>
    <row r="120" spans="1:20" x14ac:dyDescent="0.3">
      <c r="A120" s="119" t="s">
        <v>350</v>
      </c>
      <c r="B120" s="96"/>
      <c r="C120" s="110">
        <v>0</v>
      </c>
      <c r="D120" s="110"/>
      <c r="E120" s="100">
        <v>0</v>
      </c>
      <c r="F120" s="100"/>
      <c r="G120" s="100"/>
      <c r="H120" s="97">
        <v>0</v>
      </c>
      <c r="O120" s="101"/>
      <c r="T120" s="237"/>
    </row>
    <row r="121" spans="1:20" x14ac:dyDescent="0.3">
      <c r="A121" s="119" t="s">
        <v>351</v>
      </c>
      <c r="B121" s="96"/>
      <c r="C121" s="110">
        <v>0</v>
      </c>
      <c r="D121" s="110"/>
      <c r="E121" s="100">
        <v>0</v>
      </c>
      <c r="F121" s="100"/>
      <c r="G121" s="100"/>
      <c r="H121" s="97">
        <v>0</v>
      </c>
      <c r="L121" s="97">
        <v>0</v>
      </c>
      <c r="O121" s="101"/>
      <c r="T121" s="237"/>
    </row>
    <row r="122" spans="1:20" x14ac:dyDescent="0.3">
      <c r="A122" s="119" t="s">
        <v>334</v>
      </c>
      <c r="B122" s="96"/>
      <c r="C122" s="110">
        <v>207090</v>
      </c>
      <c r="D122" s="110"/>
      <c r="E122" s="100">
        <v>5</v>
      </c>
      <c r="F122" s="100"/>
      <c r="G122" s="100"/>
      <c r="H122" s="97">
        <v>1232995.5</v>
      </c>
      <c r="O122" s="101"/>
      <c r="T122" s="237"/>
    </row>
    <row r="123" spans="1:20" x14ac:dyDescent="0.3">
      <c r="A123" s="119" t="s">
        <v>335</v>
      </c>
      <c r="B123" s="96"/>
      <c r="C123" s="110">
        <v>1736364</v>
      </c>
      <c r="D123" s="110"/>
      <c r="E123" s="100">
        <v>87</v>
      </c>
      <c r="F123" s="100"/>
      <c r="G123" s="100"/>
      <c r="H123" s="97">
        <v>8925879.5999999996</v>
      </c>
      <c r="O123" s="101"/>
      <c r="T123" s="237"/>
    </row>
    <row r="124" spans="1:20" x14ac:dyDescent="0.3">
      <c r="B124" s="96"/>
      <c r="C124" s="110">
        <v>1996749</v>
      </c>
      <c r="D124" s="110"/>
      <c r="E124" s="100">
        <v>95</v>
      </c>
      <c r="F124" s="100"/>
      <c r="G124" s="100"/>
      <c r="H124" s="97">
        <v>10441869.9</v>
      </c>
      <c r="O124" s="101"/>
      <c r="T124" s="237"/>
    </row>
    <row r="125" spans="1:20" x14ac:dyDescent="0.3">
      <c r="B125" s="96"/>
      <c r="C125" s="110" t="e">
        <v>#REF!</v>
      </c>
      <c r="D125" s="110"/>
      <c r="H125" s="97" t="e">
        <v>#REF!</v>
      </c>
      <c r="O125" s="101"/>
      <c r="T125" s="237"/>
    </row>
    <row r="126" spans="1:20" x14ac:dyDescent="0.3">
      <c r="A126" s="119" t="s">
        <v>352</v>
      </c>
      <c r="B126" s="96"/>
      <c r="C126" s="110">
        <v>53295</v>
      </c>
      <c r="D126" s="110"/>
      <c r="H126" s="97">
        <v>282994.8</v>
      </c>
      <c r="O126" s="101"/>
      <c r="T126" s="237"/>
    </row>
    <row r="127" spans="1:20" x14ac:dyDescent="0.3">
      <c r="C127" s="96"/>
      <c r="D127" s="96"/>
      <c r="E127" s="96"/>
      <c r="F127" s="96"/>
      <c r="G127" s="96"/>
      <c r="O127" s="101"/>
      <c r="T127" s="237"/>
    </row>
    <row r="128" spans="1:20" x14ac:dyDescent="0.3">
      <c r="C128" s="96"/>
      <c r="D128" s="96"/>
      <c r="E128" s="96"/>
      <c r="F128" s="96"/>
      <c r="G128" s="96"/>
      <c r="O128" s="101"/>
      <c r="T128" s="237"/>
    </row>
    <row r="129" spans="3:20" x14ac:dyDescent="0.3">
      <c r="C129" s="96"/>
      <c r="D129" s="96"/>
      <c r="E129" s="96"/>
      <c r="F129" s="96"/>
      <c r="G129" s="96"/>
      <c r="L129" s="97">
        <v>781002.99872437899</v>
      </c>
      <c r="O129" s="101"/>
      <c r="T129" s="237"/>
    </row>
    <row r="130" spans="3:20" x14ac:dyDescent="0.3">
      <c r="C130" s="96"/>
      <c r="D130" s="96"/>
      <c r="E130" s="96"/>
      <c r="F130" s="96"/>
      <c r="G130" s="96"/>
      <c r="L130" s="97">
        <v>11721025.95695792</v>
      </c>
      <c r="T130" s="237"/>
    </row>
    <row r="131" spans="3:20" x14ac:dyDescent="0.3">
      <c r="C131" s="96"/>
      <c r="D131" s="96"/>
      <c r="E131" s="96"/>
      <c r="F131" s="96"/>
      <c r="G131" s="96"/>
      <c r="T131" s="237"/>
    </row>
    <row r="132" spans="3:20" x14ac:dyDescent="0.3">
      <c r="C132" s="96"/>
      <c r="D132" s="96"/>
      <c r="E132" s="96"/>
      <c r="F132" s="96"/>
      <c r="G132" s="96"/>
      <c r="M132" s="97"/>
      <c r="N132" s="97"/>
      <c r="O132" s="97"/>
      <c r="T132" s="237"/>
    </row>
    <row r="133" spans="3:20" x14ac:dyDescent="0.3">
      <c r="C133" s="120">
        <v>207090</v>
      </c>
      <c r="D133" s="120">
        <v>73136.25</v>
      </c>
      <c r="E133" s="120" t="e">
        <v>#VALUE!</v>
      </c>
      <c r="F133" s="120">
        <v>911196</v>
      </c>
      <c r="G133" s="120">
        <v>321799.5</v>
      </c>
      <c r="H133" s="120">
        <v>1232995.5</v>
      </c>
      <c r="I133" s="120">
        <v>55375.805615826757</v>
      </c>
      <c r="J133" s="120">
        <v>11385.901990685656</v>
      </c>
      <c r="K133" s="120">
        <v>1537290</v>
      </c>
      <c r="L133" s="120">
        <v>2837047.2076065126</v>
      </c>
      <c r="M133" s="120">
        <v>1299757.2076065126</v>
      </c>
      <c r="N133" s="120">
        <v>0</v>
      </c>
      <c r="O133" s="120"/>
      <c r="P133" s="120">
        <v>22</v>
      </c>
      <c r="Q133" s="120">
        <v>0.99026358029089034</v>
      </c>
      <c r="R133" s="120">
        <v>0</v>
      </c>
      <c r="S133" s="120">
        <v>22.990263580290893</v>
      </c>
      <c r="T133" s="120">
        <v>0</v>
      </c>
    </row>
    <row r="134" spans="3:20" x14ac:dyDescent="0.3">
      <c r="C134" s="120">
        <v>1789659</v>
      </c>
      <c r="D134" s="120">
        <v>303267</v>
      </c>
      <c r="E134" s="120" t="e">
        <v>#VALUE!</v>
      </c>
      <c r="F134" s="120">
        <v>7874499.6000000015</v>
      </c>
      <c r="G134" s="120">
        <v>1334374.8</v>
      </c>
      <c r="H134" s="120">
        <v>9208874.4000000004</v>
      </c>
      <c r="I134" s="120">
        <v>397883.74523654266</v>
      </c>
      <c r="J134" s="120">
        <v>58223.602839240688</v>
      </c>
      <c r="K134" s="120">
        <v>0</v>
      </c>
      <c r="L134" s="120">
        <v>9664981.7480757851</v>
      </c>
      <c r="M134" s="120">
        <v>-1299757.2076065126</v>
      </c>
      <c r="N134" s="120">
        <v>0</v>
      </c>
      <c r="O134" s="120"/>
      <c r="P134" s="120">
        <v>-22</v>
      </c>
      <c r="Q134" s="120">
        <v>-0.99026358029089034</v>
      </c>
      <c r="R134" s="120">
        <v>0</v>
      </c>
      <c r="S134" s="120">
        <v>-22.990263580290893</v>
      </c>
      <c r="T134" s="120">
        <v>0</v>
      </c>
    </row>
  </sheetData>
  <conditionalFormatting sqref="E67 E70 E65">
    <cfRule type="cellIs" dxfId="0" priority="1" stopIfTrue="1" operator="equal">
      <formula>"Child Minder"</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23C2F-1BD2-49EF-B54B-BFB99F785434}">
  <sheetPr codeName="Sheet11"/>
  <dimension ref="A2:A140"/>
  <sheetViews>
    <sheetView topLeftCell="A85" workbookViewId="0">
      <selection activeCell="D124" sqref="D124"/>
    </sheetView>
  </sheetViews>
  <sheetFormatPr defaultRowHeight="14.4" x14ac:dyDescent="0.3"/>
  <cols>
    <col min="1" max="1" width="38.33203125" bestFit="1" customWidth="1"/>
  </cols>
  <sheetData>
    <row r="2" spans="1:1" x14ac:dyDescent="0.3">
      <c r="A2" s="60" t="s">
        <v>1093</v>
      </c>
    </row>
    <row r="3" spans="1:1" x14ac:dyDescent="0.3">
      <c r="A3" s="432" t="s">
        <v>177</v>
      </c>
    </row>
    <row r="4" spans="1:1" x14ac:dyDescent="0.3">
      <c r="A4" s="59" t="s">
        <v>48</v>
      </c>
    </row>
    <row r="5" spans="1:1" x14ac:dyDescent="0.3">
      <c r="A5" s="59" t="s">
        <v>117</v>
      </c>
    </row>
    <row r="6" spans="1:1" x14ac:dyDescent="0.3">
      <c r="A6" s="59" t="s">
        <v>53</v>
      </c>
    </row>
    <row r="7" spans="1:1" x14ac:dyDescent="0.3">
      <c r="A7" s="59" t="s">
        <v>170</v>
      </c>
    </row>
    <row r="8" spans="1:1" x14ac:dyDescent="0.3">
      <c r="A8" s="59" t="s">
        <v>167</v>
      </c>
    </row>
    <row r="9" spans="1:1" x14ac:dyDescent="0.3">
      <c r="A9" s="59" t="s">
        <v>112</v>
      </c>
    </row>
    <row r="10" spans="1:1" x14ac:dyDescent="0.3">
      <c r="A10" s="59" t="s">
        <v>179</v>
      </c>
    </row>
    <row r="11" spans="1:1" x14ac:dyDescent="0.3">
      <c r="A11" s="59" t="s">
        <v>54</v>
      </c>
    </row>
    <row r="12" spans="1:1" x14ac:dyDescent="0.3">
      <c r="A12" s="59" t="s">
        <v>55</v>
      </c>
    </row>
    <row r="13" spans="1:1" x14ac:dyDescent="0.3">
      <c r="A13" s="59" t="s">
        <v>56</v>
      </c>
    </row>
    <row r="14" spans="1:1" x14ac:dyDescent="0.3">
      <c r="A14" s="59" t="s">
        <v>58</v>
      </c>
    </row>
    <row r="15" spans="1:1" x14ac:dyDescent="0.3">
      <c r="A15" s="59" t="s">
        <v>57</v>
      </c>
    </row>
    <row r="16" spans="1:1" x14ac:dyDescent="0.3">
      <c r="A16" s="59" t="s">
        <v>118</v>
      </c>
    </row>
    <row r="17" spans="1:1" x14ac:dyDescent="0.3">
      <c r="A17" s="59" t="s">
        <v>59</v>
      </c>
    </row>
    <row r="18" spans="1:1" x14ac:dyDescent="0.3">
      <c r="A18" s="59" t="s">
        <v>61</v>
      </c>
    </row>
    <row r="19" spans="1:1" x14ac:dyDescent="0.3">
      <c r="A19" s="59" t="s">
        <v>60</v>
      </c>
    </row>
    <row r="20" spans="1:1" x14ac:dyDescent="0.3">
      <c r="A20" s="59" t="s">
        <v>63</v>
      </c>
    </row>
    <row r="21" spans="1:1" x14ac:dyDescent="0.3">
      <c r="A21" s="59" t="s">
        <v>62</v>
      </c>
    </row>
    <row r="22" spans="1:1" x14ac:dyDescent="0.3">
      <c r="A22" s="59" t="s">
        <v>171</v>
      </c>
    </row>
    <row r="23" spans="1:1" x14ac:dyDescent="0.3">
      <c r="A23" s="59" t="s">
        <v>164</v>
      </c>
    </row>
    <row r="24" spans="1:1" x14ac:dyDescent="0.3">
      <c r="A24" s="59" t="s">
        <v>172</v>
      </c>
    </row>
    <row r="25" spans="1:1" x14ac:dyDescent="0.3">
      <c r="A25" s="59" t="s">
        <v>49</v>
      </c>
    </row>
    <row r="26" spans="1:1" x14ac:dyDescent="0.3">
      <c r="A26" s="60" t="s">
        <v>178</v>
      </c>
    </row>
    <row r="27" spans="1:1" x14ac:dyDescent="0.3">
      <c r="A27" s="59" t="s">
        <v>108</v>
      </c>
    </row>
    <row r="28" spans="1:1" x14ac:dyDescent="0.3">
      <c r="A28" s="59" t="s">
        <v>64</v>
      </c>
    </row>
    <row r="29" spans="1:1" x14ac:dyDescent="0.3">
      <c r="A29" s="59" t="s">
        <v>119</v>
      </c>
    </row>
    <row r="30" spans="1:1" x14ac:dyDescent="0.3">
      <c r="A30" s="59" t="s">
        <v>180</v>
      </c>
    </row>
    <row r="31" spans="1:1" x14ac:dyDescent="0.3">
      <c r="A31" s="59" t="s">
        <v>65</v>
      </c>
    </row>
    <row r="32" spans="1:1" x14ac:dyDescent="0.3">
      <c r="A32" s="59" t="s">
        <v>66</v>
      </c>
    </row>
    <row r="33" spans="1:1" x14ac:dyDescent="0.3">
      <c r="A33" s="60" t="s">
        <v>67</v>
      </c>
    </row>
    <row r="34" spans="1:1" x14ac:dyDescent="0.3">
      <c r="A34" s="59" t="s">
        <v>50</v>
      </c>
    </row>
    <row r="35" spans="1:1" x14ac:dyDescent="0.3">
      <c r="A35" s="60" t="s">
        <v>51</v>
      </c>
    </row>
    <row r="36" spans="1:1" x14ac:dyDescent="0.3">
      <c r="A36" s="59" t="s">
        <v>161</v>
      </c>
    </row>
    <row r="37" spans="1:1" x14ac:dyDescent="0.3">
      <c r="A37" s="59" t="s">
        <v>181</v>
      </c>
    </row>
    <row r="38" spans="1:1" x14ac:dyDescent="0.3">
      <c r="A38" s="60" t="s">
        <v>231</v>
      </c>
    </row>
    <row r="39" spans="1:1" x14ac:dyDescent="0.3">
      <c r="A39" s="59" t="s">
        <v>162</v>
      </c>
    </row>
    <row r="40" spans="1:1" x14ac:dyDescent="0.3">
      <c r="A40" s="59" t="s">
        <v>68</v>
      </c>
    </row>
    <row r="41" spans="1:1" x14ac:dyDescent="0.3">
      <c r="A41" s="59" t="s">
        <v>69</v>
      </c>
    </row>
    <row r="42" spans="1:1" x14ac:dyDescent="0.3">
      <c r="A42" s="59" t="s">
        <v>70</v>
      </c>
    </row>
    <row r="43" spans="1:1" x14ac:dyDescent="0.3">
      <c r="A43" s="59" t="s">
        <v>165</v>
      </c>
    </row>
    <row r="44" spans="1:1" x14ac:dyDescent="0.3">
      <c r="A44" s="59" t="s">
        <v>72</v>
      </c>
    </row>
    <row r="45" spans="1:1" x14ac:dyDescent="0.3">
      <c r="A45" s="59" t="s">
        <v>71</v>
      </c>
    </row>
    <row r="46" spans="1:1" x14ac:dyDescent="0.3">
      <c r="A46" s="59" t="s">
        <v>73</v>
      </c>
    </row>
    <row r="47" spans="1:1" x14ac:dyDescent="0.3">
      <c r="A47" s="59" t="s">
        <v>74</v>
      </c>
    </row>
    <row r="48" spans="1:1" x14ac:dyDescent="0.3">
      <c r="A48" s="59" t="s">
        <v>166</v>
      </c>
    </row>
    <row r="49" spans="1:1" x14ac:dyDescent="0.3">
      <c r="A49" s="59" t="s">
        <v>120</v>
      </c>
    </row>
    <row r="50" spans="1:1" x14ac:dyDescent="0.3">
      <c r="A50" s="59" t="s">
        <v>121</v>
      </c>
    </row>
    <row r="51" spans="1:1" x14ac:dyDescent="0.3">
      <c r="A51" s="59" t="s">
        <v>122</v>
      </c>
    </row>
    <row r="52" spans="1:1" x14ac:dyDescent="0.3">
      <c r="A52" s="59" t="s">
        <v>123</v>
      </c>
    </row>
    <row r="53" spans="1:1" x14ac:dyDescent="0.3">
      <c r="A53" s="59" t="s">
        <v>182</v>
      </c>
    </row>
    <row r="54" spans="1:1" x14ac:dyDescent="0.3">
      <c r="A54" s="59" t="s">
        <v>75</v>
      </c>
    </row>
    <row r="55" spans="1:1" x14ac:dyDescent="0.3">
      <c r="A55" s="59" t="s">
        <v>76</v>
      </c>
    </row>
    <row r="56" spans="1:1" x14ac:dyDescent="0.3">
      <c r="A56" s="59" t="s">
        <v>169</v>
      </c>
    </row>
    <row r="57" spans="1:1" x14ac:dyDescent="0.3">
      <c r="A57" s="59" t="s">
        <v>163</v>
      </c>
    </row>
    <row r="58" spans="1:1" x14ac:dyDescent="0.3">
      <c r="A58" s="59" t="s">
        <v>77</v>
      </c>
    </row>
    <row r="59" spans="1:1" x14ac:dyDescent="0.3">
      <c r="A59" s="59" t="s">
        <v>109</v>
      </c>
    </row>
    <row r="60" spans="1:1" x14ac:dyDescent="0.3">
      <c r="A60" s="59" t="s">
        <v>78</v>
      </c>
    </row>
    <row r="61" spans="1:1" x14ac:dyDescent="0.3">
      <c r="A61" s="59" t="s">
        <v>79</v>
      </c>
    </row>
    <row r="62" spans="1:1" x14ac:dyDescent="0.3">
      <c r="A62" s="59" t="s">
        <v>80</v>
      </c>
    </row>
    <row r="63" spans="1:1" x14ac:dyDescent="0.3">
      <c r="A63" s="59" t="s">
        <v>82</v>
      </c>
    </row>
    <row r="64" spans="1:1" x14ac:dyDescent="0.3">
      <c r="A64" s="59" t="s">
        <v>81</v>
      </c>
    </row>
    <row r="65" spans="1:1" x14ac:dyDescent="0.3">
      <c r="A65" s="59" t="s">
        <v>83</v>
      </c>
    </row>
    <row r="66" spans="1:1" x14ac:dyDescent="0.3">
      <c r="A66" s="59" t="s">
        <v>84</v>
      </c>
    </row>
    <row r="67" spans="1:1" x14ac:dyDescent="0.3">
      <c r="A67" s="59" t="s">
        <v>85</v>
      </c>
    </row>
    <row r="68" spans="1:1" x14ac:dyDescent="0.3">
      <c r="A68" s="59" t="s">
        <v>86</v>
      </c>
    </row>
    <row r="69" spans="1:1" x14ac:dyDescent="0.3">
      <c r="A69" s="59" t="s">
        <v>183</v>
      </c>
    </row>
    <row r="70" spans="1:1" x14ac:dyDescent="0.3">
      <c r="A70" s="59" t="s">
        <v>87</v>
      </c>
    </row>
    <row r="71" spans="1:1" x14ac:dyDescent="0.3">
      <c r="A71" s="59" t="s">
        <v>88</v>
      </c>
    </row>
    <row r="72" spans="1:1" x14ac:dyDescent="0.3">
      <c r="A72" s="59" t="s">
        <v>124</v>
      </c>
    </row>
    <row r="73" spans="1:1" x14ac:dyDescent="0.3">
      <c r="A73" s="60" t="s">
        <v>189</v>
      </c>
    </row>
    <row r="74" spans="1:1" x14ac:dyDescent="0.3">
      <c r="A74" s="59" t="s">
        <v>89</v>
      </c>
    </row>
    <row r="75" spans="1:1" x14ac:dyDescent="0.3">
      <c r="A75" s="59" t="s">
        <v>90</v>
      </c>
    </row>
    <row r="76" spans="1:1" x14ac:dyDescent="0.3">
      <c r="A76" s="59" t="s">
        <v>91</v>
      </c>
    </row>
    <row r="77" spans="1:1" x14ac:dyDescent="0.3">
      <c r="A77" s="59" t="s">
        <v>173</v>
      </c>
    </row>
    <row r="78" spans="1:1" x14ac:dyDescent="0.3">
      <c r="A78" s="59" t="s">
        <v>125</v>
      </c>
    </row>
    <row r="79" spans="1:1" x14ac:dyDescent="0.3">
      <c r="A79" s="59" t="s">
        <v>126</v>
      </c>
    </row>
    <row r="80" spans="1:1" x14ac:dyDescent="0.3">
      <c r="A80" s="59" t="s">
        <v>129</v>
      </c>
    </row>
    <row r="81" spans="1:1" x14ac:dyDescent="0.3">
      <c r="A81" s="59" t="s">
        <v>128</v>
      </c>
    </row>
    <row r="82" spans="1:1" x14ac:dyDescent="0.3">
      <c r="A82" s="59" t="s">
        <v>127</v>
      </c>
    </row>
    <row r="83" spans="1:1" x14ac:dyDescent="0.3">
      <c r="A83" s="59" t="s">
        <v>130</v>
      </c>
    </row>
    <row r="84" spans="1:1" x14ac:dyDescent="0.3">
      <c r="A84" s="59" t="s">
        <v>184</v>
      </c>
    </row>
    <row r="85" spans="1:1" x14ac:dyDescent="0.3">
      <c r="A85" s="59" t="s">
        <v>92</v>
      </c>
    </row>
    <row r="86" spans="1:1" x14ac:dyDescent="0.3">
      <c r="A86" s="59" t="s">
        <v>93</v>
      </c>
    </row>
    <row r="87" spans="1:1" x14ac:dyDescent="0.3">
      <c r="A87" s="59" t="s">
        <v>94</v>
      </c>
    </row>
    <row r="88" spans="1:1" x14ac:dyDescent="0.3">
      <c r="A88" s="59" t="s">
        <v>185</v>
      </c>
    </row>
    <row r="89" spans="1:1" x14ac:dyDescent="0.3">
      <c r="A89" s="59" t="s">
        <v>95</v>
      </c>
    </row>
    <row r="90" spans="1:1" x14ac:dyDescent="0.3">
      <c r="A90" s="59" t="s">
        <v>186</v>
      </c>
    </row>
    <row r="91" spans="1:1" x14ac:dyDescent="0.3">
      <c r="A91" s="59" t="s">
        <v>96</v>
      </c>
    </row>
    <row r="92" spans="1:1" x14ac:dyDescent="0.3">
      <c r="A92" s="59" t="s">
        <v>97</v>
      </c>
    </row>
    <row r="93" spans="1:1" x14ac:dyDescent="0.3">
      <c r="A93" s="60" t="s">
        <v>131</v>
      </c>
    </row>
    <row r="94" spans="1:1" x14ac:dyDescent="0.3">
      <c r="A94" s="59" t="s">
        <v>132</v>
      </c>
    </row>
    <row r="95" spans="1:1" x14ac:dyDescent="0.3">
      <c r="A95" s="59" t="s">
        <v>187</v>
      </c>
    </row>
    <row r="96" spans="1:1" x14ac:dyDescent="0.3">
      <c r="A96" s="59" t="s">
        <v>99</v>
      </c>
    </row>
    <row r="97" spans="1:1" x14ac:dyDescent="0.3">
      <c r="A97" s="59" t="s">
        <v>100</v>
      </c>
    </row>
    <row r="98" spans="1:1" x14ac:dyDescent="0.3">
      <c r="A98" s="59" t="s">
        <v>110</v>
      </c>
    </row>
    <row r="99" spans="1:1" x14ac:dyDescent="0.3">
      <c r="A99" s="59" t="s">
        <v>134</v>
      </c>
    </row>
    <row r="100" spans="1:1" x14ac:dyDescent="0.3">
      <c r="A100" s="59" t="s">
        <v>135</v>
      </c>
    </row>
    <row r="101" spans="1:1" x14ac:dyDescent="0.3">
      <c r="A101" s="59" t="s">
        <v>136</v>
      </c>
    </row>
    <row r="102" spans="1:1" x14ac:dyDescent="0.3">
      <c r="A102" s="59" t="s">
        <v>138</v>
      </c>
    </row>
    <row r="103" spans="1:1" x14ac:dyDescent="0.3">
      <c r="A103" s="59" t="s">
        <v>137</v>
      </c>
    </row>
    <row r="104" spans="1:1" x14ac:dyDescent="0.3">
      <c r="A104" s="59" t="s">
        <v>139</v>
      </c>
    </row>
    <row r="105" spans="1:1" x14ac:dyDescent="0.3">
      <c r="A105" s="59" t="s">
        <v>140</v>
      </c>
    </row>
    <row r="106" spans="1:1" x14ac:dyDescent="0.3">
      <c r="A106" s="59" t="s">
        <v>141</v>
      </c>
    </row>
    <row r="107" spans="1:1" x14ac:dyDescent="0.3">
      <c r="A107" s="59" t="s">
        <v>113</v>
      </c>
    </row>
    <row r="108" spans="1:1" x14ac:dyDescent="0.3">
      <c r="A108" s="59" t="s">
        <v>142</v>
      </c>
    </row>
    <row r="109" spans="1:1" x14ac:dyDescent="0.3">
      <c r="A109" s="59" t="s">
        <v>143</v>
      </c>
    </row>
    <row r="110" spans="1:1" x14ac:dyDescent="0.3">
      <c r="A110" s="59" t="s">
        <v>145</v>
      </c>
    </row>
    <row r="111" spans="1:1" x14ac:dyDescent="0.3">
      <c r="A111" s="59" t="s">
        <v>144</v>
      </c>
    </row>
    <row r="112" spans="1:1" x14ac:dyDescent="0.3">
      <c r="A112" s="59" t="s">
        <v>146</v>
      </c>
    </row>
    <row r="113" spans="1:1" x14ac:dyDescent="0.3">
      <c r="A113" s="59" t="s">
        <v>168</v>
      </c>
    </row>
    <row r="114" spans="1:1" x14ac:dyDescent="0.3">
      <c r="A114" s="59" t="s">
        <v>147</v>
      </c>
    </row>
    <row r="115" spans="1:1" x14ac:dyDescent="0.3">
      <c r="A115" s="59" t="s">
        <v>174</v>
      </c>
    </row>
    <row r="116" spans="1:1" x14ac:dyDescent="0.3">
      <c r="A116" s="59" t="s">
        <v>148</v>
      </c>
    </row>
    <row r="117" spans="1:1" x14ac:dyDescent="0.3">
      <c r="A117" s="59" t="s">
        <v>175</v>
      </c>
    </row>
    <row r="118" spans="1:1" x14ac:dyDescent="0.3">
      <c r="A118" s="59" t="s">
        <v>114</v>
      </c>
    </row>
    <row r="119" spans="1:1" x14ac:dyDescent="0.3">
      <c r="A119" s="60" t="s">
        <v>306</v>
      </c>
    </row>
    <row r="120" spans="1:1" x14ac:dyDescent="0.3">
      <c r="A120" s="59" t="s">
        <v>111</v>
      </c>
    </row>
    <row r="121" spans="1:1" x14ac:dyDescent="0.3">
      <c r="A121" s="59" t="s">
        <v>149</v>
      </c>
    </row>
    <row r="122" spans="1:1" x14ac:dyDescent="0.3">
      <c r="A122" s="59" t="s">
        <v>98</v>
      </c>
    </row>
    <row r="123" spans="1:1" x14ac:dyDescent="0.3">
      <c r="A123" s="59" t="s">
        <v>150</v>
      </c>
    </row>
    <row r="124" spans="1:1" x14ac:dyDescent="0.3">
      <c r="A124" s="60" t="s">
        <v>152</v>
      </c>
    </row>
    <row r="125" spans="1:1" x14ac:dyDescent="0.3">
      <c r="A125" s="432" t="s">
        <v>153</v>
      </c>
    </row>
    <row r="126" spans="1:1" x14ac:dyDescent="0.3">
      <c r="A126" s="432" t="s">
        <v>154</v>
      </c>
    </row>
    <row r="127" spans="1:1" x14ac:dyDescent="0.3">
      <c r="A127" s="432" t="s">
        <v>156</v>
      </c>
    </row>
    <row r="128" spans="1:1" x14ac:dyDescent="0.3">
      <c r="A128" s="432" t="s">
        <v>155</v>
      </c>
    </row>
    <row r="129" spans="1:1" x14ac:dyDescent="0.3">
      <c r="A129" s="432" t="s">
        <v>157</v>
      </c>
    </row>
    <row r="130" spans="1:1" x14ac:dyDescent="0.3">
      <c r="A130" s="432" t="s">
        <v>158</v>
      </c>
    </row>
    <row r="131" spans="1:1" x14ac:dyDescent="0.3">
      <c r="A131" s="432" t="s">
        <v>160</v>
      </c>
    </row>
    <row r="132" spans="1:1" x14ac:dyDescent="0.3">
      <c r="A132" s="432" t="s">
        <v>101</v>
      </c>
    </row>
    <row r="133" spans="1:1" x14ac:dyDescent="0.3">
      <c r="A133" s="432" t="s">
        <v>103</v>
      </c>
    </row>
    <row r="134" spans="1:1" x14ac:dyDescent="0.3">
      <c r="A134" s="432" t="s">
        <v>102</v>
      </c>
    </row>
    <row r="135" spans="1:1" x14ac:dyDescent="0.3">
      <c r="A135" s="432" t="s">
        <v>115</v>
      </c>
    </row>
    <row r="136" spans="1:1" x14ac:dyDescent="0.3">
      <c r="A136" s="432" t="s">
        <v>104</v>
      </c>
    </row>
    <row r="137" spans="1:1" x14ac:dyDescent="0.3">
      <c r="A137" s="432" t="s">
        <v>105</v>
      </c>
    </row>
    <row r="138" spans="1:1" x14ac:dyDescent="0.3">
      <c r="A138" s="432" t="s">
        <v>106</v>
      </c>
    </row>
    <row r="139" spans="1:1" x14ac:dyDescent="0.3">
      <c r="A139" s="432" t="s">
        <v>188</v>
      </c>
    </row>
    <row r="140" spans="1:1" x14ac:dyDescent="0.3">
      <c r="A140" s="432" t="s">
        <v>107</v>
      </c>
    </row>
  </sheetData>
  <sortState xmlns:xlrd2="http://schemas.microsoft.com/office/spreadsheetml/2017/richdata2" ref="A3:A140">
    <sortCondition ref="A3:A140"/>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39D19-7566-4B20-8515-2A1AAE8E1352}">
  <sheetPr codeName="Sheet12"/>
  <dimension ref="A1:BH147"/>
  <sheetViews>
    <sheetView zoomScaleNormal="100" workbookViewId="0">
      <pane xSplit="3" ySplit="4" topLeftCell="D101" activePane="bottomRight" state="frozen"/>
      <selection sqref="A1:XFD1048576"/>
      <selection pane="topRight" sqref="A1:XFD1048576"/>
      <selection pane="bottomLeft" sqref="A1:XFD1048576"/>
      <selection pane="bottomRight" sqref="A1:XFD1048576"/>
    </sheetView>
  </sheetViews>
  <sheetFormatPr defaultRowHeight="14.4" x14ac:dyDescent="0.3"/>
  <cols>
    <col min="1" max="1" width="7" customWidth="1"/>
    <col min="2" max="2" width="8" customWidth="1"/>
    <col min="3" max="3" width="39.109375" customWidth="1"/>
    <col min="4" max="4" width="14.109375" style="67" customWidth="1"/>
    <col min="5" max="5" width="9.109375" style="67" customWidth="1"/>
    <col min="6" max="6" width="12.88671875" style="124" customWidth="1"/>
    <col min="7" max="7" width="12.109375" style="124" customWidth="1"/>
    <col min="8" max="8" width="11.5546875" style="67" customWidth="1"/>
    <col min="9" max="22" width="12.88671875" customWidth="1"/>
    <col min="23" max="23" width="12.44140625" bestFit="1" customWidth="1"/>
    <col min="24" max="24" width="10.88671875" customWidth="1"/>
    <col min="25" max="25" width="11.109375" bestFit="1" customWidth="1"/>
    <col min="26" max="26" width="11.44140625" bestFit="1" customWidth="1"/>
    <col min="27" max="28" width="11.44140625" customWidth="1"/>
    <col min="29" max="29" width="12.88671875" customWidth="1"/>
    <col min="30" max="36" width="11.44140625" customWidth="1"/>
    <col min="37" max="37" width="12.44140625" customWidth="1"/>
    <col min="38" max="40" width="11.44140625" customWidth="1"/>
    <col min="41" max="42" width="12.88671875" customWidth="1"/>
    <col min="43" max="44" width="14.33203125" customWidth="1"/>
    <col min="45" max="45" width="14.5546875" customWidth="1"/>
    <col min="46" max="46" width="14.33203125" customWidth="1"/>
    <col min="47" max="47" width="11.44140625" customWidth="1"/>
    <col min="48" max="48" width="11.88671875" bestFit="1" customWidth="1"/>
    <col min="49" max="49" width="12.6640625" style="63" customWidth="1"/>
    <col min="50" max="50" width="13.109375" customWidth="1"/>
  </cols>
  <sheetData>
    <row r="1" spans="1:60" x14ac:dyDescent="0.3">
      <c r="A1" s="123" t="s">
        <v>1010</v>
      </c>
      <c r="D1" s="480">
        <v>3</v>
      </c>
      <c r="E1" s="480">
        <v>4</v>
      </c>
      <c r="F1" s="480">
        <v>5</v>
      </c>
      <c r="G1" s="480">
        <v>6</v>
      </c>
      <c r="H1" s="480">
        <v>7</v>
      </c>
      <c r="I1" s="480">
        <v>8</v>
      </c>
      <c r="J1" s="480">
        <v>9</v>
      </c>
      <c r="K1" s="480">
        <v>10</v>
      </c>
      <c r="L1" s="480">
        <v>11</v>
      </c>
      <c r="M1" s="480">
        <v>12</v>
      </c>
      <c r="N1" s="480">
        <v>13</v>
      </c>
      <c r="O1" s="480">
        <v>14</v>
      </c>
      <c r="P1" s="480">
        <v>15</v>
      </c>
      <c r="Q1" s="480">
        <v>16</v>
      </c>
      <c r="R1" s="480">
        <v>17</v>
      </c>
      <c r="S1" s="480">
        <v>18</v>
      </c>
      <c r="T1" s="480">
        <v>19</v>
      </c>
      <c r="U1" s="480">
        <v>20</v>
      </c>
      <c r="V1" s="480">
        <v>21</v>
      </c>
      <c r="W1" s="480">
        <v>22</v>
      </c>
      <c r="X1" s="480">
        <v>23</v>
      </c>
      <c r="Y1" s="480">
        <v>24</v>
      </c>
      <c r="Z1" s="480">
        <v>25</v>
      </c>
      <c r="AA1" s="480">
        <v>26</v>
      </c>
      <c r="AB1" s="480">
        <v>27</v>
      </c>
      <c r="AC1" s="480">
        <v>28</v>
      </c>
      <c r="AD1" s="480">
        <v>29</v>
      </c>
      <c r="AE1" s="480">
        <v>30</v>
      </c>
      <c r="AF1" s="480">
        <v>31</v>
      </c>
      <c r="AG1" s="480">
        <v>32</v>
      </c>
      <c r="AH1" s="480">
        <v>33</v>
      </c>
      <c r="AI1" s="480">
        <v>34</v>
      </c>
      <c r="AJ1" s="480">
        <v>35</v>
      </c>
      <c r="AK1" s="480">
        <v>36</v>
      </c>
      <c r="AL1" s="480">
        <v>37</v>
      </c>
      <c r="AM1" s="480">
        <v>38</v>
      </c>
      <c r="AN1" s="480">
        <v>39</v>
      </c>
      <c r="AO1" s="480">
        <v>40</v>
      </c>
      <c r="AP1" s="480">
        <v>41</v>
      </c>
      <c r="AQ1" s="480">
        <v>42</v>
      </c>
      <c r="AR1" s="480">
        <v>43</v>
      </c>
      <c r="AS1" s="480">
        <v>44</v>
      </c>
      <c r="AT1" s="480">
        <v>45</v>
      </c>
      <c r="AU1" s="480">
        <v>46</v>
      </c>
      <c r="AV1" s="480">
        <v>47</v>
      </c>
      <c r="AW1" s="480">
        <v>48</v>
      </c>
    </row>
    <row r="2" spans="1:60" ht="33" customHeight="1" x14ac:dyDescent="0.3">
      <c r="A2" s="123"/>
      <c r="E2" s="481"/>
      <c r="H2" s="687" t="s">
        <v>1129</v>
      </c>
      <c r="I2" s="687"/>
      <c r="J2" s="687"/>
      <c r="K2" s="687"/>
      <c r="L2" s="687"/>
      <c r="M2" s="687"/>
      <c r="N2" s="687"/>
      <c r="O2" s="687"/>
      <c r="P2" s="687"/>
      <c r="Q2" s="687"/>
      <c r="R2" s="687"/>
      <c r="S2" s="687"/>
      <c r="T2" s="687"/>
      <c r="U2" s="687"/>
      <c r="V2" s="687"/>
      <c r="W2" s="687"/>
      <c r="X2" s="687"/>
      <c r="Y2" s="687"/>
      <c r="Z2" s="687"/>
      <c r="AA2" s="470"/>
      <c r="AB2" s="470"/>
      <c r="AC2" s="482"/>
      <c r="AD2" s="470"/>
      <c r="AE2" s="470"/>
      <c r="AF2" s="471" t="s">
        <v>1131</v>
      </c>
      <c r="AG2" s="471" t="s">
        <v>366</v>
      </c>
      <c r="AH2" s="471" t="s">
        <v>366</v>
      </c>
      <c r="AI2" s="471" t="s">
        <v>1132</v>
      </c>
      <c r="AJ2" s="471" t="s">
        <v>826</v>
      </c>
      <c r="AK2" s="472" t="s">
        <v>1133</v>
      </c>
      <c r="AL2" s="471" t="s">
        <v>706</v>
      </c>
      <c r="AM2" s="471" t="s">
        <v>744</v>
      </c>
      <c r="AN2" s="471" t="s">
        <v>1134</v>
      </c>
      <c r="AO2" s="471" t="s">
        <v>1135</v>
      </c>
      <c r="AP2" s="471" t="s">
        <v>1136</v>
      </c>
      <c r="AQ2" s="473" t="s">
        <v>1176</v>
      </c>
      <c r="AR2" s="473" t="s">
        <v>1138</v>
      </c>
      <c r="AS2" s="473" t="s">
        <v>1138</v>
      </c>
      <c r="AT2" s="473" t="s">
        <v>1138</v>
      </c>
      <c r="AU2" s="471" t="s">
        <v>1139</v>
      </c>
      <c r="AV2" s="471" t="s">
        <v>1139</v>
      </c>
      <c r="AW2" s="471" t="s">
        <v>1139</v>
      </c>
    </row>
    <row r="3" spans="1:60" x14ac:dyDescent="0.3">
      <c r="A3" s="123"/>
      <c r="D3" s="483"/>
      <c r="L3" s="126" t="s">
        <v>1142</v>
      </c>
      <c r="M3" s="126" t="s">
        <v>1142</v>
      </c>
      <c r="N3" s="126" t="s">
        <v>1142</v>
      </c>
      <c r="O3" s="126" t="s">
        <v>1142</v>
      </c>
      <c r="P3" s="126" t="s">
        <v>1142</v>
      </c>
      <c r="Q3" s="126" t="s">
        <v>1142</v>
      </c>
      <c r="R3" s="126" t="s">
        <v>1142</v>
      </c>
      <c r="S3" s="126" t="s">
        <v>1142</v>
      </c>
      <c r="T3" s="126" t="s">
        <v>1142</v>
      </c>
      <c r="U3" s="126" t="s">
        <v>1142</v>
      </c>
      <c r="V3" s="126" t="s">
        <v>1142</v>
      </c>
      <c r="W3" s="126" t="s">
        <v>1142</v>
      </c>
      <c r="X3" s="126" t="s">
        <v>1143</v>
      </c>
      <c r="Y3" s="126" t="s">
        <v>1142</v>
      </c>
      <c r="Z3" s="126" t="s">
        <v>35</v>
      </c>
      <c r="AA3" s="688" t="s">
        <v>36</v>
      </c>
      <c r="AB3" s="688"/>
      <c r="AC3" s="688" t="s">
        <v>1130</v>
      </c>
      <c r="AD3" s="688"/>
      <c r="AE3" s="126" t="s">
        <v>1144</v>
      </c>
      <c r="AF3" s="126" t="s">
        <v>1144</v>
      </c>
      <c r="AG3" s="126" t="s">
        <v>1144</v>
      </c>
      <c r="AH3" s="126" t="s">
        <v>1006</v>
      </c>
      <c r="AI3" s="126" t="s">
        <v>1145</v>
      </c>
      <c r="AJ3" s="126" t="s">
        <v>1113</v>
      </c>
      <c r="AK3" s="126" t="s">
        <v>1113</v>
      </c>
      <c r="AL3" s="126" t="s">
        <v>1146</v>
      </c>
      <c r="AM3" s="126" t="s">
        <v>1146</v>
      </c>
      <c r="AN3" s="126" t="s">
        <v>756</v>
      </c>
      <c r="AO3" s="126" t="s">
        <v>1147</v>
      </c>
      <c r="AP3" s="126" t="s">
        <v>1007</v>
      </c>
      <c r="AQ3" s="126" t="s">
        <v>1148</v>
      </c>
      <c r="AR3" s="474" t="s">
        <v>1148</v>
      </c>
      <c r="AS3" s="126" t="s">
        <v>1177</v>
      </c>
      <c r="AT3" s="126" t="s">
        <v>1006</v>
      </c>
      <c r="AU3" s="126" t="s">
        <v>1148</v>
      </c>
      <c r="AV3" s="126" t="s">
        <v>1007</v>
      </c>
      <c r="AW3" s="475" t="s">
        <v>1006</v>
      </c>
    </row>
    <row r="4" spans="1:60" x14ac:dyDescent="0.3">
      <c r="A4" s="123" t="s">
        <v>1011</v>
      </c>
      <c r="D4" s="483" t="s">
        <v>356</v>
      </c>
      <c r="E4" s="483" t="s">
        <v>1150</v>
      </c>
      <c r="F4" s="139" t="s">
        <v>1151</v>
      </c>
      <c r="G4" s="125" t="s">
        <v>1178</v>
      </c>
      <c r="H4" s="471" t="s">
        <v>1155</v>
      </c>
      <c r="I4" s="126" t="s">
        <v>1156</v>
      </c>
      <c r="J4" s="471" t="s">
        <v>1157</v>
      </c>
      <c r="K4" s="126" t="s">
        <v>1158</v>
      </c>
      <c r="L4" s="126" t="s">
        <v>1159</v>
      </c>
      <c r="M4" s="126" t="s">
        <v>1160</v>
      </c>
      <c r="N4" s="126" t="s">
        <v>1161</v>
      </c>
      <c r="O4" s="126" t="s">
        <v>1162</v>
      </c>
      <c r="P4" s="126" t="s">
        <v>1163</v>
      </c>
      <c r="Q4" s="126" t="s">
        <v>1164</v>
      </c>
      <c r="R4" s="126" t="s">
        <v>1165</v>
      </c>
      <c r="S4" s="126" t="s">
        <v>1166</v>
      </c>
      <c r="T4" s="126" t="s">
        <v>1167</v>
      </c>
      <c r="U4" s="126" t="s">
        <v>1168</v>
      </c>
      <c r="V4" s="126" t="s">
        <v>1169</v>
      </c>
      <c r="W4" s="126" t="s">
        <v>1170</v>
      </c>
      <c r="X4" s="126" t="s">
        <v>22</v>
      </c>
      <c r="Y4" s="126" t="s">
        <v>22</v>
      </c>
      <c r="Z4" s="126" t="s">
        <v>22</v>
      </c>
      <c r="AA4" s="126" t="s">
        <v>1171</v>
      </c>
      <c r="AB4" s="126" t="s">
        <v>1172</v>
      </c>
      <c r="AC4" s="126" t="s">
        <v>1171</v>
      </c>
      <c r="AD4" s="126" t="s">
        <v>1172</v>
      </c>
      <c r="AE4" s="126" t="s">
        <v>1172</v>
      </c>
      <c r="AF4" s="126" t="s">
        <v>1172</v>
      </c>
      <c r="AG4" s="126" t="s">
        <v>1172</v>
      </c>
      <c r="AH4" s="126" t="s">
        <v>1172</v>
      </c>
      <c r="AI4" s="126" t="s">
        <v>1172</v>
      </c>
      <c r="AJ4" s="126" t="s">
        <v>1172</v>
      </c>
      <c r="AK4" s="126" t="s">
        <v>1172</v>
      </c>
      <c r="AL4" s="126" t="s">
        <v>1172</v>
      </c>
      <c r="AM4" s="126" t="s">
        <v>1172</v>
      </c>
      <c r="AN4" s="126" t="s">
        <v>1172</v>
      </c>
      <c r="AO4" s="126" t="s">
        <v>1172</v>
      </c>
      <c r="AP4" s="126" t="s">
        <v>1172</v>
      </c>
      <c r="AQ4" s="126" t="s">
        <v>1172</v>
      </c>
      <c r="AR4" s="126" t="s">
        <v>1172</v>
      </c>
      <c r="AS4" s="126" t="s">
        <v>1172</v>
      </c>
      <c r="AT4" s="126" t="s">
        <v>1172</v>
      </c>
      <c r="AU4" s="126" t="s">
        <v>1172</v>
      </c>
      <c r="AV4" s="126" t="s">
        <v>1172</v>
      </c>
      <c r="AW4" s="126" t="s">
        <v>1172</v>
      </c>
    </row>
    <row r="5" spans="1:60" x14ac:dyDescent="0.3">
      <c r="A5" s="130">
        <v>134250</v>
      </c>
      <c r="B5" s="130">
        <v>3412006</v>
      </c>
      <c r="C5" s="131" t="s">
        <v>465</v>
      </c>
      <c r="D5" s="67">
        <v>428</v>
      </c>
      <c r="E5" s="67">
        <v>0</v>
      </c>
      <c r="F5" s="124">
        <v>428</v>
      </c>
      <c r="G5" s="95">
        <v>1390139.37</v>
      </c>
      <c r="H5" s="67">
        <v>153.00000000000011</v>
      </c>
      <c r="I5" s="95">
        <v>71910</v>
      </c>
      <c r="J5" s="67">
        <v>158.00000000000003</v>
      </c>
      <c r="K5" s="95">
        <v>93220</v>
      </c>
      <c r="L5" s="67">
        <v>2.9999999999999987</v>
      </c>
      <c r="M5" s="95">
        <v>660</v>
      </c>
      <c r="N5" s="67">
        <v>3.9999999999999982</v>
      </c>
      <c r="O5" s="95">
        <v>1080</v>
      </c>
      <c r="P5" s="67">
        <v>21.000000000000014</v>
      </c>
      <c r="Q5" s="95">
        <v>8820</v>
      </c>
      <c r="R5" s="67">
        <v>24.000000000000007</v>
      </c>
      <c r="S5" s="95">
        <v>11040</v>
      </c>
      <c r="T5" s="67">
        <v>200.99999999999997</v>
      </c>
      <c r="U5" s="95">
        <v>98490</v>
      </c>
      <c r="V5" s="67">
        <v>143.99999999999994</v>
      </c>
      <c r="W5" s="95">
        <v>92160</v>
      </c>
      <c r="X5" s="95">
        <v>165130</v>
      </c>
      <c r="Y5" s="95">
        <v>212250</v>
      </c>
      <c r="Z5" s="95">
        <v>377380</v>
      </c>
      <c r="AA5" s="67">
        <v>25.868131868131851</v>
      </c>
      <c r="AB5" s="95">
        <v>14615.49</v>
      </c>
      <c r="AC5" s="67">
        <v>176.08408408408408</v>
      </c>
      <c r="AD5" s="95">
        <v>198975.02</v>
      </c>
      <c r="AE5" s="95">
        <v>121300</v>
      </c>
      <c r="AF5" s="137"/>
      <c r="AG5" s="95">
        <v>121300</v>
      </c>
      <c r="AH5" s="95">
        <v>0</v>
      </c>
      <c r="AI5" s="95">
        <v>0</v>
      </c>
      <c r="AJ5" s="95">
        <v>4070.4</v>
      </c>
      <c r="AK5" s="95">
        <v>4070.4</v>
      </c>
      <c r="AL5" s="95">
        <v>0</v>
      </c>
      <c r="AM5" s="95">
        <v>0</v>
      </c>
      <c r="AN5" s="95">
        <v>0</v>
      </c>
      <c r="AO5" s="95">
        <v>2106480.2799999998</v>
      </c>
      <c r="AP5" s="95">
        <v>2.5201581052335983E-2</v>
      </c>
      <c r="AQ5" s="95">
        <v>2106480.3052015807</v>
      </c>
      <c r="AR5" s="95">
        <v>2049173.5258580705</v>
      </c>
      <c r="AS5" s="95">
        <v>296544.36592892394</v>
      </c>
      <c r="AT5" s="95">
        <v>0</v>
      </c>
      <c r="AU5" s="95">
        <v>57306.779343510279</v>
      </c>
      <c r="AV5" s="95">
        <v>-296544.34072734287</v>
      </c>
      <c r="AW5" s="95">
        <v>0</v>
      </c>
      <c r="AX5" s="137"/>
      <c r="AY5" s="137"/>
      <c r="BG5" s="94"/>
      <c r="BH5" s="137"/>
    </row>
    <row r="6" spans="1:60" x14ac:dyDescent="0.3">
      <c r="A6" s="130">
        <v>140975</v>
      </c>
      <c r="B6" s="130">
        <v>3412018</v>
      </c>
      <c r="C6" s="131" t="s">
        <v>473</v>
      </c>
      <c r="D6" s="67">
        <v>563</v>
      </c>
      <c r="E6" s="67">
        <v>0</v>
      </c>
      <c r="F6" s="124">
        <v>563</v>
      </c>
      <c r="G6" s="95">
        <v>1828617.91</v>
      </c>
      <c r="H6" s="67">
        <v>292.00000000000017</v>
      </c>
      <c r="I6" s="95">
        <v>137240</v>
      </c>
      <c r="J6" s="67">
        <v>314.00000000000011</v>
      </c>
      <c r="K6" s="95">
        <v>185260</v>
      </c>
      <c r="L6" s="67">
        <v>0</v>
      </c>
      <c r="M6" s="95">
        <v>0</v>
      </c>
      <c r="N6" s="67">
        <v>2.0000000000000004</v>
      </c>
      <c r="O6" s="95">
        <v>540</v>
      </c>
      <c r="P6" s="67">
        <v>10.999999999999982</v>
      </c>
      <c r="Q6" s="95">
        <v>4620</v>
      </c>
      <c r="R6" s="67">
        <v>10.999999999999982</v>
      </c>
      <c r="S6" s="95">
        <v>5060</v>
      </c>
      <c r="T6" s="67">
        <v>212.00000000000023</v>
      </c>
      <c r="U6" s="95">
        <v>103880</v>
      </c>
      <c r="V6" s="67">
        <v>314.00000000000011</v>
      </c>
      <c r="W6" s="95">
        <v>200960</v>
      </c>
      <c r="X6" s="95">
        <v>322500</v>
      </c>
      <c r="Y6" s="95">
        <v>315060</v>
      </c>
      <c r="Z6" s="95">
        <v>637560</v>
      </c>
      <c r="AA6" s="67">
        <v>148.15789473684202</v>
      </c>
      <c r="AB6" s="95">
        <v>83709.210000000006</v>
      </c>
      <c r="AC6" s="67">
        <v>322.10757946210265</v>
      </c>
      <c r="AD6" s="95">
        <v>363981.56</v>
      </c>
      <c r="AE6" s="95">
        <v>121300</v>
      </c>
      <c r="AF6" s="137"/>
      <c r="AG6" s="95">
        <v>121300</v>
      </c>
      <c r="AH6" s="95">
        <v>0</v>
      </c>
      <c r="AI6" s="95">
        <v>0</v>
      </c>
      <c r="AJ6" s="95">
        <v>30720</v>
      </c>
      <c r="AK6" s="95">
        <v>30720</v>
      </c>
      <c r="AL6" s="95">
        <v>0</v>
      </c>
      <c r="AM6" s="95">
        <v>0</v>
      </c>
      <c r="AN6" s="95">
        <v>0</v>
      </c>
      <c r="AO6" s="95">
        <v>3065888.68</v>
      </c>
      <c r="AP6" s="95">
        <v>3.8550956650724347E-2</v>
      </c>
      <c r="AQ6" s="95">
        <v>3065888.7185509568</v>
      </c>
      <c r="AR6" s="95">
        <v>2925525.9942147224</v>
      </c>
      <c r="AS6" s="95">
        <v>372226.46880189743</v>
      </c>
      <c r="AT6" s="95">
        <v>0</v>
      </c>
      <c r="AU6" s="95">
        <v>140362.72433623439</v>
      </c>
      <c r="AV6" s="95">
        <v>-372226.43025094079</v>
      </c>
      <c r="AW6" s="95">
        <v>0</v>
      </c>
      <c r="AX6" s="137"/>
      <c r="AY6" s="137"/>
      <c r="BG6" s="94"/>
      <c r="BH6" s="137"/>
    </row>
    <row r="7" spans="1:60" x14ac:dyDescent="0.3">
      <c r="A7" s="130">
        <v>135267</v>
      </c>
      <c r="B7" s="130">
        <v>3413965</v>
      </c>
      <c r="C7" s="131" t="s">
        <v>568</v>
      </c>
      <c r="D7" s="67">
        <v>383</v>
      </c>
      <c r="E7" s="67">
        <v>0</v>
      </c>
      <c r="F7" s="124">
        <v>383</v>
      </c>
      <c r="G7" s="95">
        <v>1243979.8500000001</v>
      </c>
      <c r="H7" s="67">
        <v>239.00000000000017</v>
      </c>
      <c r="I7" s="95">
        <v>112330</v>
      </c>
      <c r="J7" s="67">
        <v>248.00000000000009</v>
      </c>
      <c r="K7" s="95">
        <v>146320</v>
      </c>
      <c r="L7" s="67">
        <v>0.99999999999999867</v>
      </c>
      <c r="M7" s="95">
        <v>220</v>
      </c>
      <c r="N7" s="67">
        <v>0</v>
      </c>
      <c r="O7" s="95">
        <v>0</v>
      </c>
      <c r="P7" s="67">
        <v>18.999999999999996</v>
      </c>
      <c r="Q7" s="95">
        <v>7980</v>
      </c>
      <c r="R7" s="67">
        <v>16.000000000000018</v>
      </c>
      <c r="S7" s="95">
        <v>7360</v>
      </c>
      <c r="T7" s="67">
        <v>109.00000000000014</v>
      </c>
      <c r="U7" s="95">
        <v>53410</v>
      </c>
      <c r="V7" s="67">
        <v>234.9999999999998</v>
      </c>
      <c r="W7" s="95">
        <v>150400</v>
      </c>
      <c r="X7" s="95">
        <v>258650</v>
      </c>
      <c r="Y7" s="95">
        <v>219370</v>
      </c>
      <c r="Z7" s="95">
        <v>478020</v>
      </c>
      <c r="AA7" s="67">
        <v>40.3765060240964</v>
      </c>
      <c r="AB7" s="95">
        <v>22812.73</v>
      </c>
      <c r="AC7" s="67">
        <v>155.05536332179929</v>
      </c>
      <c r="AD7" s="95">
        <v>175212.56</v>
      </c>
      <c r="AE7" s="95">
        <v>121300</v>
      </c>
      <c r="AF7" s="137"/>
      <c r="AG7" s="95">
        <v>121300</v>
      </c>
      <c r="AH7" s="95">
        <v>0</v>
      </c>
      <c r="AI7" s="95">
        <v>0</v>
      </c>
      <c r="AJ7" s="95">
        <v>23078.75</v>
      </c>
      <c r="AK7" s="95">
        <v>23078.75</v>
      </c>
      <c r="AL7" s="95">
        <v>0</v>
      </c>
      <c r="AM7" s="95">
        <v>0</v>
      </c>
      <c r="AN7" s="95">
        <v>0</v>
      </c>
      <c r="AO7" s="95">
        <v>2064403.8900000001</v>
      </c>
      <c r="AP7" s="95">
        <v>3.957031001395777E-2</v>
      </c>
      <c r="AQ7" s="95">
        <v>2064403.9295703101</v>
      </c>
      <c r="AR7" s="95">
        <v>1963405.4017083729</v>
      </c>
      <c r="AS7" s="95">
        <v>246682.49015127888</v>
      </c>
      <c r="AT7" s="95">
        <v>0</v>
      </c>
      <c r="AU7" s="95">
        <v>100998.52786193718</v>
      </c>
      <c r="AV7" s="95">
        <v>-246682.45058096887</v>
      </c>
      <c r="AW7" s="95">
        <v>0</v>
      </c>
      <c r="AX7" s="137"/>
      <c r="AY7" s="137"/>
      <c r="BG7" s="94"/>
      <c r="BH7" s="137"/>
    </row>
    <row r="8" spans="1:60" x14ac:dyDescent="0.3">
      <c r="A8" s="130">
        <v>104516</v>
      </c>
      <c r="B8" s="130">
        <v>3412008</v>
      </c>
      <c r="C8" s="131" t="s">
        <v>467</v>
      </c>
      <c r="D8" s="67">
        <v>279</v>
      </c>
      <c r="E8" s="67">
        <v>0</v>
      </c>
      <c r="F8" s="124">
        <v>279</v>
      </c>
      <c r="G8" s="95">
        <v>906188.98</v>
      </c>
      <c r="H8" s="67">
        <v>117.99999999999987</v>
      </c>
      <c r="I8" s="95">
        <v>55460</v>
      </c>
      <c r="J8" s="67">
        <v>132.00000000000014</v>
      </c>
      <c r="K8" s="95">
        <v>77880</v>
      </c>
      <c r="L8" s="67">
        <v>2.0000000000000009</v>
      </c>
      <c r="M8" s="95">
        <v>440</v>
      </c>
      <c r="N8" s="67">
        <v>53.999999999999943</v>
      </c>
      <c r="O8" s="95">
        <v>14580</v>
      </c>
      <c r="P8" s="67">
        <v>12.999999999999988</v>
      </c>
      <c r="Q8" s="95">
        <v>5460</v>
      </c>
      <c r="R8" s="67">
        <v>2.0000000000000009</v>
      </c>
      <c r="S8" s="95">
        <v>920</v>
      </c>
      <c r="T8" s="67">
        <v>84.999999999999915</v>
      </c>
      <c r="U8" s="95">
        <v>41650</v>
      </c>
      <c r="V8" s="67">
        <v>93.999999999999915</v>
      </c>
      <c r="W8" s="95">
        <v>60160</v>
      </c>
      <c r="X8" s="95">
        <v>133340</v>
      </c>
      <c r="Y8" s="95">
        <v>123210</v>
      </c>
      <c r="Z8" s="95">
        <v>256550</v>
      </c>
      <c r="AA8" s="67">
        <v>25.979757085020243</v>
      </c>
      <c r="AB8" s="95">
        <v>14678.56</v>
      </c>
      <c r="AC8" s="67">
        <v>90.304347826086953</v>
      </c>
      <c r="AD8" s="95">
        <v>102043.91</v>
      </c>
      <c r="AE8" s="95">
        <v>121300</v>
      </c>
      <c r="AF8" s="137"/>
      <c r="AG8" s="95">
        <v>121300</v>
      </c>
      <c r="AH8" s="95">
        <v>0</v>
      </c>
      <c r="AI8" s="95">
        <v>0</v>
      </c>
      <c r="AJ8" s="95">
        <v>16966</v>
      </c>
      <c r="AK8" s="95">
        <v>16966</v>
      </c>
      <c r="AL8" s="95">
        <v>0</v>
      </c>
      <c r="AM8" s="95">
        <v>0</v>
      </c>
      <c r="AN8" s="95">
        <v>0</v>
      </c>
      <c r="AO8" s="95">
        <v>1417727.45</v>
      </c>
      <c r="AP8" s="95">
        <v>2.3207626012409555E-2</v>
      </c>
      <c r="AQ8" s="95">
        <v>1417727.473207626</v>
      </c>
      <c r="AR8" s="95">
        <v>1364818.2132844678</v>
      </c>
      <c r="AS8" s="95">
        <v>193145.0025588428</v>
      </c>
      <c r="AT8" s="95">
        <v>0</v>
      </c>
      <c r="AU8" s="95">
        <v>52909.259923158213</v>
      </c>
      <c r="AV8" s="95">
        <v>-193144.97935121678</v>
      </c>
      <c r="AW8" s="95">
        <v>0</v>
      </c>
      <c r="AX8" s="137"/>
      <c r="AY8" s="137"/>
      <c r="BG8" s="94"/>
      <c r="BH8" s="137"/>
    </row>
    <row r="9" spans="1:60" x14ac:dyDescent="0.3">
      <c r="A9" s="130">
        <v>104517</v>
      </c>
      <c r="B9" s="130">
        <v>3412010</v>
      </c>
      <c r="C9" s="131" t="s">
        <v>469</v>
      </c>
      <c r="D9" s="67">
        <v>404</v>
      </c>
      <c r="E9" s="67">
        <v>0</v>
      </c>
      <c r="F9" s="124">
        <v>404</v>
      </c>
      <c r="G9" s="95">
        <v>1312187.6299999999</v>
      </c>
      <c r="H9" s="67">
        <v>67.999999999999872</v>
      </c>
      <c r="I9" s="95">
        <v>31960</v>
      </c>
      <c r="J9" s="67">
        <v>71.999999999999901</v>
      </c>
      <c r="K9" s="95">
        <v>42480</v>
      </c>
      <c r="L9" s="67">
        <v>48.000000000000078</v>
      </c>
      <c r="M9" s="95">
        <v>10560</v>
      </c>
      <c r="N9" s="67">
        <v>103.00000000000003</v>
      </c>
      <c r="O9" s="95">
        <v>27810</v>
      </c>
      <c r="P9" s="67">
        <v>24</v>
      </c>
      <c r="Q9" s="95">
        <v>10080</v>
      </c>
      <c r="R9" s="67">
        <v>22.999999999999986</v>
      </c>
      <c r="S9" s="95">
        <v>10580</v>
      </c>
      <c r="T9" s="67">
        <v>14.000000000000018</v>
      </c>
      <c r="U9" s="95">
        <v>6860</v>
      </c>
      <c r="V9" s="67">
        <v>18.999999999999989</v>
      </c>
      <c r="W9" s="95">
        <v>12160</v>
      </c>
      <c r="X9" s="95">
        <v>74440</v>
      </c>
      <c r="Y9" s="95">
        <v>78050</v>
      </c>
      <c r="Z9" s="95">
        <v>152490</v>
      </c>
      <c r="AA9" s="67">
        <v>10.600583090379015</v>
      </c>
      <c r="AB9" s="95">
        <v>5989.33</v>
      </c>
      <c r="AC9" s="67">
        <v>110.73493975903615</v>
      </c>
      <c r="AD9" s="95">
        <v>125130.48</v>
      </c>
      <c r="AE9" s="95">
        <v>121300</v>
      </c>
      <c r="AF9" s="137"/>
      <c r="AG9" s="95">
        <v>121300</v>
      </c>
      <c r="AH9" s="95">
        <v>5962.5600000000304</v>
      </c>
      <c r="AI9" s="95">
        <v>0</v>
      </c>
      <c r="AJ9" s="95">
        <v>19960</v>
      </c>
      <c r="AK9" s="95">
        <v>19960</v>
      </c>
      <c r="AL9" s="95">
        <v>71991</v>
      </c>
      <c r="AM9" s="95">
        <v>0</v>
      </c>
      <c r="AN9" s="95">
        <v>0</v>
      </c>
      <c r="AO9" s="95">
        <v>1815011</v>
      </c>
      <c r="AP9" s="95">
        <v>2.8807168431137457E-2</v>
      </c>
      <c r="AQ9" s="95">
        <v>1815011.0288071684</v>
      </c>
      <c r="AR9" s="95">
        <v>1742579.1460459607</v>
      </c>
      <c r="AS9" s="95">
        <v>266866.17707399296</v>
      </c>
      <c r="AT9" s="95">
        <v>0</v>
      </c>
      <c r="AU9" s="95">
        <v>72431.882761207642</v>
      </c>
      <c r="AV9" s="95">
        <v>-266866.14826682454</v>
      </c>
      <c r="AW9" s="95">
        <v>5962.5600000000304</v>
      </c>
      <c r="AX9" s="137"/>
      <c r="AY9" s="137"/>
      <c r="BG9" s="94"/>
      <c r="BH9" s="137"/>
    </row>
    <row r="10" spans="1:60" x14ac:dyDescent="0.3">
      <c r="A10" s="130">
        <v>104519</v>
      </c>
      <c r="B10" s="130">
        <v>3412014</v>
      </c>
      <c r="C10" s="131" t="s">
        <v>471</v>
      </c>
      <c r="D10" s="67">
        <v>242</v>
      </c>
      <c r="E10" s="67">
        <v>0</v>
      </c>
      <c r="F10" s="124">
        <v>242</v>
      </c>
      <c r="G10" s="95">
        <v>786013.38</v>
      </c>
      <c r="H10" s="67">
        <v>113.99999999999994</v>
      </c>
      <c r="I10" s="95">
        <v>53580</v>
      </c>
      <c r="J10" s="67">
        <v>121</v>
      </c>
      <c r="K10" s="95">
        <v>71390</v>
      </c>
      <c r="L10" s="67">
        <v>15.999999999999991</v>
      </c>
      <c r="M10" s="95">
        <v>3520</v>
      </c>
      <c r="N10" s="67">
        <v>12.999999999999996</v>
      </c>
      <c r="O10" s="95">
        <v>3510</v>
      </c>
      <c r="P10" s="67">
        <v>28.000000000000007</v>
      </c>
      <c r="Q10" s="95">
        <v>11760</v>
      </c>
      <c r="R10" s="67">
        <v>101.99999999999997</v>
      </c>
      <c r="S10" s="95">
        <v>46920</v>
      </c>
      <c r="T10" s="67">
        <v>20.999999999999993</v>
      </c>
      <c r="U10" s="95">
        <v>10290</v>
      </c>
      <c r="V10" s="67">
        <v>29.999999999999922</v>
      </c>
      <c r="W10" s="95">
        <v>19200</v>
      </c>
      <c r="X10" s="95">
        <v>124970</v>
      </c>
      <c r="Y10" s="95">
        <v>95200</v>
      </c>
      <c r="Z10" s="95">
        <v>220170</v>
      </c>
      <c r="AA10" s="67">
        <v>7.2964824120602962</v>
      </c>
      <c r="AB10" s="95">
        <v>4122.51</v>
      </c>
      <c r="AC10" s="67">
        <v>74.461538461538467</v>
      </c>
      <c r="AD10" s="95">
        <v>84141.54</v>
      </c>
      <c r="AE10" s="95">
        <v>121300</v>
      </c>
      <c r="AF10" s="137"/>
      <c r="AG10" s="95">
        <v>121300</v>
      </c>
      <c r="AH10" s="95">
        <v>0</v>
      </c>
      <c r="AI10" s="95">
        <v>0</v>
      </c>
      <c r="AJ10" s="95">
        <v>16591.75</v>
      </c>
      <c r="AK10" s="95">
        <v>16591.75</v>
      </c>
      <c r="AL10" s="95">
        <v>0</v>
      </c>
      <c r="AM10" s="95">
        <v>0</v>
      </c>
      <c r="AN10" s="95">
        <v>0</v>
      </c>
      <c r="AO10" s="95">
        <v>1232339.18</v>
      </c>
      <c r="AP10" s="95">
        <v>3.1459608121051474E-2</v>
      </c>
      <c r="AQ10" s="95">
        <v>1232339.2114596081</v>
      </c>
      <c r="AR10" s="95">
        <v>1174780.4168409982</v>
      </c>
      <c r="AS10" s="95">
        <v>158985.62624035639</v>
      </c>
      <c r="AT10" s="95">
        <v>0</v>
      </c>
      <c r="AU10" s="95">
        <v>57558.794618609827</v>
      </c>
      <c r="AV10" s="95">
        <v>-158985.59478074827</v>
      </c>
      <c r="AW10" s="95">
        <v>0</v>
      </c>
      <c r="AX10" s="137"/>
      <c r="AY10" s="137"/>
      <c r="BG10" s="94"/>
      <c r="BH10" s="137"/>
    </row>
    <row r="11" spans="1:60" x14ac:dyDescent="0.3">
      <c r="A11" s="130">
        <v>104592</v>
      </c>
      <c r="B11" s="130">
        <v>3412171</v>
      </c>
      <c r="C11" s="131" t="s">
        <v>497</v>
      </c>
      <c r="D11" s="67">
        <v>270</v>
      </c>
      <c r="E11" s="67">
        <v>0</v>
      </c>
      <c r="F11" s="124">
        <v>270</v>
      </c>
      <c r="G11" s="95">
        <v>876957.08</v>
      </c>
      <c r="H11" s="67">
        <v>61.000000000000021</v>
      </c>
      <c r="I11" s="95">
        <v>28670</v>
      </c>
      <c r="J11" s="67">
        <v>61.000000000000021</v>
      </c>
      <c r="K11" s="95">
        <v>35990</v>
      </c>
      <c r="L11" s="67">
        <v>23.085501858736066</v>
      </c>
      <c r="M11" s="95">
        <v>5078.8100000000004</v>
      </c>
      <c r="N11" s="67">
        <v>50.185873605947847</v>
      </c>
      <c r="O11" s="95">
        <v>13550.19</v>
      </c>
      <c r="P11" s="67">
        <v>3.0111524163568713</v>
      </c>
      <c r="Q11" s="95">
        <v>1264.68</v>
      </c>
      <c r="R11" s="67">
        <v>20.074349442379194</v>
      </c>
      <c r="S11" s="95">
        <v>9234.2000000000007</v>
      </c>
      <c r="T11" s="67">
        <v>22.081784386617109</v>
      </c>
      <c r="U11" s="95">
        <v>10820.07</v>
      </c>
      <c r="V11" s="67">
        <v>32.118959107806567</v>
      </c>
      <c r="W11" s="95">
        <v>20556.13</v>
      </c>
      <c r="X11" s="95">
        <v>64660</v>
      </c>
      <c r="Y11" s="95">
        <v>60504.08</v>
      </c>
      <c r="Z11" s="95">
        <v>125164.08</v>
      </c>
      <c r="AA11" s="67">
        <v>24.000000000000004</v>
      </c>
      <c r="AB11" s="95">
        <v>13560</v>
      </c>
      <c r="AC11" s="67">
        <v>91.542356377799422</v>
      </c>
      <c r="AD11" s="95">
        <v>103442.86</v>
      </c>
      <c r="AE11" s="95">
        <v>121300</v>
      </c>
      <c r="AF11" s="137"/>
      <c r="AG11" s="95">
        <v>121300</v>
      </c>
      <c r="AH11" s="95">
        <v>0</v>
      </c>
      <c r="AI11" s="95">
        <v>0</v>
      </c>
      <c r="AJ11" s="95">
        <v>19461</v>
      </c>
      <c r="AK11" s="95">
        <v>19461</v>
      </c>
      <c r="AL11" s="95">
        <v>0</v>
      </c>
      <c r="AM11" s="95">
        <v>0</v>
      </c>
      <c r="AN11" s="95">
        <v>0</v>
      </c>
      <c r="AO11" s="95">
        <v>1259885.02</v>
      </c>
      <c r="AP11" s="95">
        <v>6.909040521131915E-2</v>
      </c>
      <c r="AQ11" s="95">
        <v>1259885.0890904053</v>
      </c>
      <c r="AR11" s="95">
        <v>1160463.9725717055</v>
      </c>
      <c r="AS11" s="95">
        <v>130579.96157472057</v>
      </c>
      <c r="AT11" s="95">
        <v>0</v>
      </c>
      <c r="AU11" s="95">
        <v>99421.116518699797</v>
      </c>
      <c r="AV11" s="95">
        <v>-130579.89248431535</v>
      </c>
      <c r="AW11" s="95">
        <v>0</v>
      </c>
      <c r="AX11" s="137"/>
      <c r="AY11" s="137"/>
      <c r="BG11" s="94"/>
      <c r="BH11" s="137"/>
    </row>
    <row r="12" spans="1:60" x14ac:dyDescent="0.3">
      <c r="A12" s="130">
        <v>104521</v>
      </c>
      <c r="B12" s="130">
        <v>3412017</v>
      </c>
      <c r="C12" s="131" t="s">
        <v>472</v>
      </c>
      <c r="D12" s="67">
        <v>354</v>
      </c>
      <c r="E12" s="67">
        <v>0</v>
      </c>
      <c r="F12" s="124">
        <v>354</v>
      </c>
      <c r="G12" s="95">
        <v>1149788.17</v>
      </c>
      <c r="H12" s="67">
        <v>77.999999999999844</v>
      </c>
      <c r="I12" s="95">
        <v>36660</v>
      </c>
      <c r="J12" s="67">
        <v>86.000000000000128</v>
      </c>
      <c r="K12" s="95">
        <v>50740</v>
      </c>
      <c r="L12" s="67">
        <v>27.153409090909108</v>
      </c>
      <c r="M12" s="95">
        <v>5973.75</v>
      </c>
      <c r="N12" s="67">
        <v>58.329545454545354</v>
      </c>
      <c r="O12" s="95">
        <v>15748.98</v>
      </c>
      <c r="P12" s="67">
        <v>6.0340909090908923</v>
      </c>
      <c r="Q12" s="95">
        <v>2534.3200000000002</v>
      </c>
      <c r="R12" s="67">
        <v>23.130681818181824</v>
      </c>
      <c r="S12" s="95">
        <v>10640.11</v>
      </c>
      <c r="T12" s="67">
        <v>33.1875</v>
      </c>
      <c r="U12" s="95">
        <v>16261.88</v>
      </c>
      <c r="V12" s="67">
        <v>36.204545454545361</v>
      </c>
      <c r="W12" s="95">
        <v>23170.91</v>
      </c>
      <c r="X12" s="95">
        <v>87400</v>
      </c>
      <c r="Y12" s="95">
        <v>74329.95</v>
      </c>
      <c r="Z12" s="95">
        <v>161729.95000000001</v>
      </c>
      <c r="AA12" s="67">
        <v>15</v>
      </c>
      <c r="AB12" s="95">
        <v>8475</v>
      </c>
      <c r="AC12" s="67">
        <v>104.76208897485493</v>
      </c>
      <c r="AD12" s="95">
        <v>118381.16</v>
      </c>
      <c r="AE12" s="95">
        <v>121300</v>
      </c>
      <c r="AF12" s="137"/>
      <c r="AG12" s="95">
        <v>121300</v>
      </c>
      <c r="AH12" s="95">
        <v>0</v>
      </c>
      <c r="AI12" s="95">
        <v>0</v>
      </c>
      <c r="AJ12" s="95">
        <v>19960</v>
      </c>
      <c r="AK12" s="95">
        <v>19960</v>
      </c>
      <c r="AL12" s="95">
        <v>0</v>
      </c>
      <c r="AM12" s="95">
        <v>0</v>
      </c>
      <c r="AN12" s="95">
        <v>0</v>
      </c>
      <c r="AO12" s="95">
        <v>1579634.2799999998</v>
      </c>
      <c r="AP12" s="95">
        <v>7549.6275362834203</v>
      </c>
      <c r="AQ12" s="95">
        <v>1587183.9075362831</v>
      </c>
      <c r="AR12" s="95">
        <v>1532533.9470122878</v>
      </c>
      <c r="AS12" s="95">
        <v>242683.94399254202</v>
      </c>
      <c r="AT12" s="95">
        <v>0</v>
      </c>
      <c r="AU12" s="95">
        <v>54649.960523995338</v>
      </c>
      <c r="AV12" s="95">
        <v>-235134.31645625859</v>
      </c>
      <c r="AW12" s="95">
        <v>0</v>
      </c>
      <c r="AX12" s="137"/>
      <c r="AY12" s="137"/>
      <c r="BG12" s="94"/>
      <c r="BH12" s="137"/>
    </row>
    <row r="13" spans="1:60" x14ac:dyDescent="0.3">
      <c r="A13" s="130">
        <v>141076</v>
      </c>
      <c r="B13" s="130">
        <v>3412025</v>
      </c>
      <c r="C13" s="131" t="s">
        <v>475</v>
      </c>
      <c r="D13" s="67">
        <v>622</v>
      </c>
      <c r="E13" s="67">
        <v>0</v>
      </c>
      <c r="F13" s="124">
        <v>622</v>
      </c>
      <c r="G13" s="95">
        <v>2020249.27</v>
      </c>
      <c r="H13" s="67">
        <v>211.99999999999977</v>
      </c>
      <c r="I13" s="95">
        <v>99640</v>
      </c>
      <c r="J13" s="67">
        <v>219.00000000000009</v>
      </c>
      <c r="K13" s="95">
        <v>129210</v>
      </c>
      <c r="L13" s="67">
        <v>68.32956381260091</v>
      </c>
      <c r="M13" s="95">
        <v>15032.5</v>
      </c>
      <c r="N13" s="67">
        <v>101.48949919224569</v>
      </c>
      <c r="O13" s="95">
        <v>27402.16</v>
      </c>
      <c r="P13" s="67">
        <v>158.76575121163145</v>
      </c>
      <c r="Q13" s="95">
        <v>66681.62</v>
      </c>
      <c r="R13" s="67">
        <v>50.242326332794853</v>
      </c>
      <c r="S13" s="95">
        <v>23111.47</v>
      </c>
      <c r="T13" s="67">
        <v>72.348949919224822</v>
      </c>
      <c r="U13" s="95">
        <v>35450.99</v>
      </c>
      <c r="V13" s="67">
        <v>43.208400646203572</v>
      </c>
      <c r="W13" s="95">
        <v>27653.38</v>
      </c>
      <c r="X13" s="95">
        <v>228850</v>
      </c>
      <c r="Y13" s="95">
        <v>195332.12</v>
      </c>
      <c r="Z13" s="95">
        <v>424182.12</v>
      </c>
      <c r="AA13" s="67">
        <v>11.309090909090919</v>
      </c>
      <c r="AB13" s="95">
        <v>6389.64</v>
      </c>
      <c r="AC13" s="67">
        <v>159.27850467289721</v>
      </c>
      <c r="AD13" s="95">
        <v>179984.71</v>
      </c>
      <c r="AE13" s="95">
        <v>121300</v>
      </c>
      <c r="AF13" s="137"/>
      <c r="AG13" s="95">
        <v>121300</v>
      </c>
      <c r="AH13" s="95">
        <v>0</v>
      </c>
      <c r="AI13" s="95">
        <v>0</v>
      </c>
      <c r="AJ13" s="95">
        <v>12160</v>
      </c>
      <c r="AK13" s="95">
        <v>12160</v>
      </c>
      <c r="AL13" s="95">
        <v>0</v>
      </c>
      <c r="AM13" s="95">
        <v>0</v>
      </c>
      <c r="AN13" s="95">
        <v>0</v>
      </c>
      <c r="AO13" s="95">
        <v>2764265.74</v>
      </c>
      <c r="AP13" s="95">
        <v>2.8144287147853532E-2</v>
      </c>
      <c r="AQ13" s="95">
        <v>2764265.7681442872</v>
      </c>
      <c r="AR13" s="95">
        <v>2677746.1840224676</v>
      </c>
      <c r="AS13" s="95">
        <v>402997.01855531771</v>
      </c>
      <c r="AT13" s="95">
        <v>0</v>
      </c>
      <c r="AU13" s="95">
        <v>86519.584121819586</v>
      </c>
      <c r="AV13" s="95">
        <v>-402996.99041103059</v>
      </c>
      <c r="AW13" s="95">
        <v>0</v>
      </c>
      <c r="AX13" s="137"/>
      <c r="AY13" s="137"/>
      <c r="BG13" s="94"/>
      <c r="BH13" s="137"/>
    </row>
    <row r="14" spans="1:60" x14ac:dyDescent="0.3">
      <c r="A14" s="130">
        <v>133691</v>
      </c>
      <c r="B14" s="130">
        <v>3413025</v>
      </c>
      <c r="C14" s="131" t="s">
        <v>526</v>
      </c>
      <c r="D14" s="67">
        <v>308</v>
      </c>
      <c r="E14" s="67">
        <v>0</v>
      </c>
      <c r="F14" s="124">
        <v>308</v>
      </c>
      <c r="G14" s="95">
        <v>1000380.67</v>
      </c>
      <c r="H14" s="67">
        <v>163.99999999999986</v>
      </c>
      <c r="I14" s="95">
        <v>77080</v>
      </c>
      <c r="J14" s="67">
        <v>166.99999999999994</v>
      </c>
      <c r="K14" s="95">
        <v>98530</v>
      </c>
      <c r="L14" s="67">
        <v>17</v>
      </c>
      <c r="M14" s="95">
        <v>3740</v>
      </c>
      <c r="N14" s="67">
        <v>31.00000000000011</v>
      </c>
      <c r="O14" s="95">
        <v>8370</v>
      </c>
      <c r="P14" s="67">
        <v>8.9999999999999929</v>
      </c>
      <c r="Q14" s="95">
        <v>3780</v>
      </c>
      <c r="R14" s="67">
        <v>1.9999999999999989</v>
      </c>
      <c r="S14" s="95">
        <v>920</v>
      </c>
      <c r="T14" s="67">
        <v>55.000000000000128</v>
      </c>
      <c r="U14" s="95">
        <v>26950</v>
      </c>
      <c r="V14" s="67">
        <v>169.00000000000009</v>
      </c>
      <c r="W14" s="95">
        <v>108160</v>
      </c>
      <c r="X14" s="95">
        <v>175610</v>
      </c>
      <c r="Y14" s="95">
        <v>151920</v>
      </c>
      <c r="Z14" s="95">
        <v>327530</v>
      </c>
      <c r="AA14" s="67">
        <v>43.166666666666622</v>
      </c>
      <c r="AB14" s="95">
        <v>24389.17</v>
      </c>
      <c r="AC14" s="67">
        <v>97.413953488372087</v>
      </c>
      <c r="AD14" s="95">
        <v>110077.77</v>
      </c>
      <c r="AE14" s="95">
        <v>121300</v>
      </c>
      <c r="AF14" s="137"/>
      <c r="AG14" s="95">
        <v>121300</v>
      </c>
      <c r="AH14" s="95">
        <v>0</v>
      </c>
      <c r="AI14" s="95">
        <v>0</v>
      </c>
      <c r="AJ14" s="95">
        <v>37376</v>
      </c>
      <c r="AK14" s="95">
        <v>37376</v>
      </c>
      <c r="AL14" s="95">
        <v>0</v>
      </c>
      <c r="AM14" s="95">
        <v>0</v>
      </c>
      <c r="AN14" s="95">
        <v>0</v>
      </c>
      <c r="AO14" s="95">
        <v>1621053.6099999999</v>
      </c>
      <c r="AP14" s="95">
        <v>242683.92133428031</v>
      </c>
      <c r="AQ14" s="95">
        <v>1863737.5313342803</v>
      </c>
      <c r="AR14" s="95">
        <v>1787479.6338943425</v>
      </c>
      <c r="AS14" s="95">
        <v>458705.4911949528</v>
      </c>
      <c r="AT14" s="95">
        <v>0</v>
      </c>
      <c r="AU14" s="95">
        <v>76257.897439937806</v>
      </c>
      <c r="AV14" s="95">
        <v>-216021.56986067249</v>
      </c>
      <c r="AW14" s="95">
        <v>0</v>
      </c>
      <c r="AX14" s="137"/>
      <c r="AY14" s="137"/>
      <c r="BG14" s="94"/>
      <c r="BH14" s="137"/>
    </row>
    <row r="15" spans="1:60" x14ac:dyDescent="0.3">
      <c r="A15" s="130">
        <v>104593</v>
      </c>
      <c r="B15" s="130">
        <v>3412172</v>
      </c>
      <c r="C15" s="131" t="s">
        <v>498</v>
      </c>
      <c r="D15" s="67">
        <v>326</v>
      </c>
      <c r="E15" s="67">
        <v>0</v>
      </c>
      <c r="F15" s="124">
        <v>326</v>
      </c>
      <c r="G15" s="95">
        <v>1058844.47</v>
      </c>
      <c r="H15" s="67">
        <v>9.0000000000000053</v>
      </c>
      <c r="I15" s="95">
        <v>4230</v>
      </c>
      <c r="J15" s="67">
        <v>10.000000000000009</v>
      </c>
      <c r="K15" s="95">
        <v>5900</v>
      </c>
      <c r="L15" s="67">
        <v>45.277777777777814</v>
      </c>
      <c r="M15" s="95">
        <v>9961.11</v>
      </c>
      <c r="N15" s="67">
        <v>8.0493827160493954</v>
      </c>
      <c r="O15" s="95">
        <v>2173.33</v>
      </c>
      <c r="P15" s="67">
        <v>10.06172839506173</v>
      </c>
      <c r="Q15" s="95">
        <v>4225.93</v>
      </c>
      <c r="R15" s="67">
        <v>2.0123456790123457</v>
      </c>
      <c r="S15" s="95">
        <v>925.68</v>
      </c>
      <c r="T15" s="67">
        <v>2.0123456790123457</v>
      </c>
      <c r="U15" s="95">
        <v>986.05</v>
      </c>
      <c r="V15" s="67">
        <v>1.0061728395061729</v>
      </c>
      <c r="W15" s="95">
        <v>643.95000000000005</v>
      </c>
      <c r="X15" s="95">
        <v>10130</v>
      </c>
      <c r="Y15" s="95">
        <v>18916.05</v>
      </c>
      <c r="Z15" s="95">
        <v>29046.05</v>
      </c>
      <c r="AA15" s="67">
        <v>30.781115879828327</v>
      </c>
      <c r="AB15" s="95">
        <v>17391.330000000002</v>
      </c>
      <c r="AC15" s="67">
        <v>110.52891918208374</v>
      </c>
      <c r="AD15" s="95">
        <v>124897.68</v>
      </c>
      <c r="AE15" s="95">
        <v>121300</v>
      </c>
      <c r="AF15" s="137"/>
      <c r="AG15" s="95">
        <v>121300</v>
      </c>
      <c r="AH15" s="95">
        <v>38910.470000000052</v>
      </c>
      <c r="AI15" s="95">
        <v>0</v>
      </c>
      <c r="AJ15" s="95">
        <v>16896</v>
      </c>
      <c r="AK15" s="95">
        <v>16896</v>
      </c>
      <c r="AL15" s="95">
        <v>0</v>
      </c>
      <c r="AM15" s="95">
        <v>0</v>
      </c>
      <c r="AN15" s="95">
        <v>0</v>
      </c>
      <c r="AO15" s="95">
        <v>1407286</v>
      </c>
      <c r="AP15" s="95">
        <v>2.2321932043371087E-2</v>
      </c>
      <c r="AQ15" s="95">
        <v>1407286.022321932</v>
      </c>
      <c r="AR15" s="95">
        <v>1355724.8299999998</v>
      </c>
      <c r="AS15" s="95">
        <v>244497.88862718531</v>
      </c>
      <c r="AT15" s="95">
        <v>0</v>
      </c>
      <c r="AU15" s="95">
        <v>51561.192321932176</v>
      </c>
      <c r="AV15" s="95">
        <v>-244497.86630525326</v>
      </c>
      <c r="AW15" s="95">
        <v>38910.470000000052</v>
      </c>
      <c r="AX15" s="137"/>
      <c r="AY15" s="137"/>
      <c r="BG15" s="94"/>
      <c r="BH15" s="137"/>
    </row>
    <row r="16" spans="1:60" x14ac:dyDescent="0.3">
      <c r="A16" s="130">
        <v>104522</v>
      </c>
      <c r="B16" s="130">
        <v>3412019</v>
      </c>
      <c r="C16" s="131" t="s">
        <v>474</v>
      </c>
      <c r="D16" s="67">
        <v>361</v>
      </c>
      <c r="E16" s="67">
        <v>14.583333333333334</v>
      </c>
      <c r="F16" s="124">
        <v>375.58333333333331</v>
      </c>
      <c r="G16" s="95">
        <v>1219890.6000000001</v>
      </c>
      <c r="H16" s="67">
        <v>30.171514312096043</v>
      </c>
      <c r="I16" s="95">
        <v>14180.61</v>
      </c>
      <c r="J16" s="67">
        <v>34.333102493074804</v>
      </c>
      <c r="K16" s="95">
        <v>20256.53</v>
      </c>
      <c r="L16" s="67">
        <v>45.111964618249374</v>
      </c>
      <c r="M16" s="95">
        <v>9924.6299999999992</v>
      </c>
      <c r="N16" s="67">
        <v>10.491154562383594</v>
      </c>
      <c r="O16" s="95">
        <v>2832.61</v>
      </c>
      <c r="P16" s="67">
        <v>10.491154562383594</v>
      </c>
      <c r="Q16" s="95">
        <v>4406.28</v>
      </c>
      <c r="R16" s="67">
        <v>5.2455772811918155</v>
      </c>
      <c r="S16" s="95">
        <v>2412.9699999999998</v>
      </c>
      <c r="T16" s="67">
        <v>6.2946927374301493</v>
      </c>
      <c r="U16" s="95">
        <v>3084.4</v>
      </c>
      <c r="V16" s="67">
        <v>2.0982309124767227</v>
      </c>
      <c r="W16" s="95">
        <v>1342.87</v>
      </c>
      <c r="X16" s="95">
        <v>34437.14</v>
      </c>
      <c r="Y16" s="95">
        <v>24003.760000000002</v>
      </c>
      <c r="Z16" s="95">
        <v>58440.9</v>
      </c>
      <c r="AA16" s="67">
        <v>6.2597222222222353</v>
      </c>
      <c r="AB16" s="95">
        <v>3536.74</v>
      </c>
      <c r="AC16" s="67">
        <v>90.561214953271019</v>
      </c>
      <c r="AD16" s="95">
        <v>102334.17</v>
      </c>
      <c r="AE16" s="95">
        <v>121300</v>
      </c>
      <c r="AF16" s="137"/>
      <c r="AG16" s="95">
        <v>121300</v>
      </c>
      <c r="AH16" s="95">
        <v>96360.506666666726</v>
      </c>
      <c r="AI16" s="95">
        <v>0</v>
      </c>
      <c r="AJ16" s="95">
        <v>16896</v>
      </c>
      <c r="AK16" s="95">
        <v>16896</v>
      </c>
      <c r="AL16" s="95">
        <v>0</v>
      </c>
      <c r="AM16" s="95">
        <v>0</v>
      </c>
      <c r="AN16" s="95">
        <v>0</v>
      </c>
      <c r="AO16" s="95">
        <v>1618758.9166666667</v>
      </c>
      <c r="AP16" s="95">
        <v>2.5012870091252581E-2</v>
      </c>
      <c r="AQ16" s="95">
        <v>1618758.9416795368</v>
      </c>
      <c r="AR16" s="95">
        <v>1559489.0066528926</v>
      </c>
      <c r="AS16" s="95">
        <v>325738.1023129652</v>
      </c>
      <c r="AT16" s="95">
        <v>0</v>
      </c>
      <c r="AU16" s="95">
        <v>59269.935026644263</v>
      </c>
      <c r="AV16" s="95">
        <v>-325738.07730009512</v>
      </c>
      <c r="AW16" s="95">
        <v>96360.506666666726</v>
      </c>
      <c r="AX16" s="137"/>
      <c r="AY16" s="137"/>
      <c r="BG16" s="94"/>
      <c r="BH16" s="137"/>
    </row>
    <row r="17" spans="1:60" x14ac:dyDescent="0.3">
      <c r="A17" s="130">
        <v>133335</v>
      </c>
      <c r="B17" s="130">
        <v>3413023</v>
      </c>
      <c r="C17" s="131" t="s">
        <v>524</v>
      </c>
      <c r="D17" s="67">
        <v>401</v>
      </c>
      <c r="E17" s="67">
        <v>0</v>
      </c>
      <c r="F17" s="124">
        <v>401</v>
      </c>
      <c r="G17" s="95">
        <v>1302443.6599999999</v>
      </c>
      <c r="H17" s="67">
        <v>149</v>
      </c>
      <c r="I17" s="95">
        <v>70030</v>
      </c>
      <c r="J17" s="67">
        <v>159.99999999999997</v>
      </c>
      <c r="K17" s="95">
        <v>94400</v>
      </c>
      <c r="L17" s="67">
        <v>5.0376884422110715</v>
      </c>
      <c r="M17" s="95">
        <v>1108.29</v>
      </c>
      <c r="N17" s="67">
        <v>0</v>
      </c>
      <c r="O17" s="95">
        <v>0</v>
      </c>
      <c r="P17" s="67">
        <v>11.082914572864333</v>
      </c>
      <c r="Q17" s="95">
        <v>4654.82</v>
      </c>
      <c r="R17" s="67">
        <v>5.0376884422110715</v>
      </c>
      <c r="S17" s="95">
        <v>2317.34</v>
      </c>
      <c r="T17" s="67">
        <v>299.23869346733647</v>
      </c>
      <c r="U17" s="95">
        <v>146626.96</v>
      </c>
      <c r="V17" s="67">
        <v>49.369346733668252</v>
      </c>
      <c r="W17" s="95">
        <v>31596.38</v>
      </c>
      <c r="X17" s="95">
        <v>164430</v>
      </c>
      <c r="Y17" s="95">
        <v>186303.79</v>
      </c>
      <c r="Z17" s="95">
        <v>350733.79000000004</v>
      </c>
      <c r="AA17" s="67">
        <v>9.4352941176470662</v>
      </c>
      <c r="AB17" s="95">
        <v>5330.94</v>
      </c>
      <c r="AC17" s="67">
        <v>148.83742331288343</v>
      </c>
      <c r="AD17" s="95">
        <v>168186.29</v>
      </c>
      <c r="AE17" s="95">
        <v>121300</v>
      </c>
      <c r="AF17" s="137"/>
      <c r="AG17" s="95">
        <v>121300</v>
      </c>
      <c r="AH17" s="95">
        <v>0</v>
      </c>
      <c r="AI17" s="95">
        <v>0</v>
      </c>
      <c r="AJ17" s="95">
        <v>22455</v>
      </c>
      <c r="AK17" s="95">
        <v>22455</v>
      </c>
      <c r="AL17" s="95">
        <v>66023</v>
      </c>
      <c r="AM17" s="95">
        <v>0</v>
      </c>
      <c r="AN17" s="95">
        <v>0</v>
      </c>
      <c r="AO17" s="95">
        <v>2036472.68</v>
      </c>
      <c r="AP17" s="95">
        <v>2.655164939257991E-2</v>
      </c>
      <c r="AQ17" s="95">
        <v>2036472.7065516494</v>
      </c>
      <c r="AR17" s="95">
        <v>1960215.9077182978</v>
      </c>
      <c r="AS17" s="95">
        <v>282824.06054953352</v>
      </c>
      <c r="AT17" s="95">
        <v>0</v>
      </c>
      <c r="AU17" s="95">
        <v>76256.798833351582</v>
      </c>
      <c r="AV17" s="95">
        <v>-282824.03399788414</v>
      </c>
      <c r="AW17" s="95">
        <v>0</v>
      </c>
      <c r="AX17" s="137"/>
      <c r="AY17" s="137"/>
      <c r="BG17" s="94"/>
      <c r="BH17" s="137"/>
    </row>
    <row r="18" spans="1:60" x14ac:dyDescent="0.3">
      <c r="A18" s="130">
        <v>104611</v>
      </c>
      <c r="B18" s="130">
        <v>3412215</v>
      </c>
      <c r="C18" s="131" t="s">
        <v>676</v>
      </c>
      <c r="D18" s="67">
        <v>207</v>
      </c>
      <c r="E18" s="67">
        <v>0</v>
      </c>
      <c r="F18" s="124">
        <v>207</v>
      </c>
      <c r="G18" s="95">
        <v>672333.76</v>
      </c>
      <c r="H18" s="67">
        <v>69.999999999999915</v>
      </c>
      <c r="I18" s="95">
        <v>32900</v>
      </c>
      <c r="J18" s="67">
        <v>73.000000000000028</v>
      </c>
      <c r="K18" s="95">
        <v>43070</v>
      </c>
      <c r="L18" s="67">
        <v>48.705882352941209</v>
      </c>
      <c r="M18" s="95">
        <v>10715.29</v>
      </c>
      <c r="N18" s="67">
        <v>46.676470588235212</v>
      </c>
      <c r="O18" s="95">
        <v>12602.65</v>
      </c>
      <c r="P18" s="67">
        <v>6.0882352941176574</v>
      </c>
      <c r="Q18" s="95">
        <v>2557.06</v>
      </c>
      <c r="R18" s="67">
        <v>9.1323529411764639</v>
      </c>
      <c r="S18" s="95">
        <v>4200.88</v>
      </c>
      <c r="T18" s="67">
        <v>35.514705882352864</v>
      </c>
      <c r="U18" s="95">
        <v>17402.21</v>
      </c>
      <c r="V18" s="67">
        <v>14.205882352941186</v>
      </c>
      <c r="W18" s="95">
        <v>9091.76</v>
      </c>
      <c r="X18" s="95">
        <v>75970</v>
      </c>
      <c r="Y18" s="95">
        <v>56569.850000000006</v>
      </c>
      <c r="Z18" s="95">
        <v>132539.85</v>
      </c>
      <c r="AA18" s="67">
        <v>11.69491525423728</v>
      </c>
      <c r="AB18" s="95">
        <v>6607.63</v>
      </c>
      <c r="AC18" s="67">
        <v>74.715976331360949</v>
      </c>
      <c r="AD18" s="95">
        <v>84429.05</v>
      </c>
      <c r="AE18" s="95">
        <v>121300</v>
      </c>
      <c r="AF18" s="137"/>
      <c r="AG18" s="95">
        <v>121300</v>
      </c>
      <c r="AH18" s="95">
        <v>0</v>
      </c>
      <c r="AI18" s="95">
        <v>0</v>
      </c>
      <c r="AJ18" s="95">
        <v>3123.2</v>
      </c>
      <c r="AK18" s="95">
        <v>3123.2</v>
      </c>
      <c r="AL18" s="95">
        <v>0</v>
      </c>
      <c r="AM18" s="95">
        <v>0</v>
      </c>
      <c r="AN18" s="95">
        <v>0</v>
      </c>
      <c r="AO18" s="95">
        <v>1020333.49</v>
      </c>
      <c r="AP18" s="95">
        <v>9910.6986411215585</v>
      </c>
      <c r="AQ18" s="95">
        <v>1030244.1886411215</v>
      </c>
      <c r="AR18" s="95">
        <v>1001167.9841309069</v>
      </c>
      <c r="AS18" s="95">
        <v>151450.04553682031</v>
      </c>
      <c r="AT18" s="95">
        <v>0</v>
      </c>
      <c r="AU18" s="95">
        <v>29076.204510214622</v>
      </c>
      <c r="AV18" s="95">
        <v>-141539.34689569875</v>
      </c>
      <c r="AW18" s="95">
        <v>0</v>
      </c>
      <c r="AX18" s="137"/>
      <c r="AY18" s="137"/>
      <c r="BG18" s="94"/>
      <c r="BH18" s="137"/>
    </row>
    <row r="19" spans="1:60" x14ac:dyDescent="0.3">
      <c r="A19" s="130">
        <v>104625</v>
      </c>
      <c r="B19" s="130">
        <v>3413329</v>
      </c>
      <c r="C19" s="131" t="s">
        <v>1015</v>
      </c>
      <c r="D19" s="67">
        <v>425</v>
      </c>
      <c r="E19" s="67">
        <v>0</v>
      </c>
      <c r="F19" s="124">
        <v>425</v>
      </c>
      <c r="G19" s="95">
        <v>1380395.4</v>
      </c>
      <c r="H19" s="67">
        <v>12.99999999999998</v>
      </c>
      <c r="I19" s="95">
        <v>6110</v>
      </c>
      <c r="J19" s="67">
        <v>13.999999999999986</v>
      </c>
      <c r="K19" s="95">
        <v>8260</v>
      </c>
      <c r="L19" s="67">
        <v>12.056737588652467</v>
      </c>
      <c r="M19" s="95">
        <v>2652.48</v>
      </c>
      <c r="N19" s="67">
        <v>26.122931442080368</v>
      </c>
      <c r="O19" s="95">
        <v>7053.19</v>
      </c>
      <c r="P19" s="67">
        <v>1.0047281323877078</v>
      </c>
      <c r="Q19" s="95">
        <v>421.99</v>
      </c>
      <c r="R19" s="67">
        <v>11.052009456264772</v>
      </c>
      <c r="S19" s="95">
        <v>5083.92</v>
      </c>
      <c r="T19" s="67">
        <v>17.080378250591025</v>
      </c>
      <c r="U19" s="95">
        <v>8369.39</v>
      </c>
      <c r="V19" s="67">
        <v>14.066193853427899</v>
      </c>
      <c r="W19" s="95">
        <v>9002.36</v>
      </c>
      <c r="X19" s="95">
        <v>14370</v>
      </c>
      <c r="Y19" s="95">
        <v>32583.33</v>
      </c>
      <c r="Z19" s="95">
        <v>46953.33</v>
      </c>
      <c r="AA19" s="67">
        <v>9.3406593406593501</v>
      </c>
      <c r="AB19" s="95">
        <v>5277.47</v>
      </c>
      <c r="AC19" s="67">
        <v>110.05509641873279</v>
      </c>
      <c r="AD19" s="95">
        <v>124362.26</v>
      </c>
      <c r="AE19" s="95">
        <v>121300</v>
      </c>
      <c r="AF19" s="137"/>
      <c r="AG19" s="95">
        <v>121300</v>
      </c>
      <c r="AH19" s="95">
        <v>134336.54000000004</v>
      </c>
      <c r="AI19" s="95">
        <v>0</v>
      </c>
      <c r="AJ19" s="95">
        <v>6195.2</v>
      </c>
      <c r="AK19" s="95">
        <v>6195.2</v>
      </c>
      <c r="AL19" s="95">
        <v>0</v>
      </c>
      <c r="AM19" s="95">
        <v>0</v>
      </c>
      <c r="AN19" s="95">
        <v>0</v>
      </c>
      <c r="AO19" s="95">
        <v>1818820.2</v>
      </c>
      <c r="AP19" s="95">
        <v>2.2898602917720962E-2</v>
      </c>
      <c r="AQ19" s="95">
        <v>1818820.222898603</v>
      </c>
      <c r="AR19" s="95">
        <v>1769250.1276849643</v>
      </c>
      <c r="AS19" s="95">
        <v>396847.031520608</v>
      </c>
      <c r="AT19" s="95">
        <v>0</v>
      </c>
      <c r="AU19" s="95">
        <v>49570.095213638619</v>
      </c>
      <c r="AV19" s="95">
        <v>-396847.00862200506</v>
      </c>
      <c r="AW19" s="95">
        <v>134336.54000000004</v>
      </c>
      <c r="AX19" s="137"/>
      <c r="AY19" s="137"/>
      <c r="BG19" s="94"/>
      <c r="BH19" s="137"/>
    </row>
    <row r="20" spans="1:60" x14ac:dyDescent="0.3">
      <c r="A20" s="130">
        <v>134210</v>
      </c>
      <c r="B20" s="130">
        <v>3412001</v>
      </c>
      <c r="C20" s="131" t="s">
        <v>463</v>
      </c>
      <c r="D20" s="67">
        <v>205</v>
      </c>
      <c r="E20" s="67">
        <v>0</v>
      </c>
      <c r="F20" s="124">
        <v>205</v>
      </c>
      <c r="G20" s="95">
        <v>665837.78</v>
      </c>
      <c r="H20" s="67">
        <v>84.999999999999915</v>
      </c>
      <c r="I20" s="95">
        <v>39950</v>
      </c>
      <c r="J20" s="67">
        <v>89.999999999999915</v>
      </c>
      <c r="K20" s="95">
        <v>53100</v>
      </c>
      <c r="L20" s="67">
        <v>4.9999999999999956</v>
      </c>
      <c r="M20" s="95">
        <v>1100</v>
      </c>
      <c r="N20" s="67">
        <v>53.000000000000071</v>
      </c>
      <c r="O20" s="95">
        <v>14310</v>
      </c>
      <c r="P20" s="67">
        <v>6.9999999999999938</v>
      </c>
      <c r="Q20" s="95">
        <v>2940</v>
      </c>
      <c r="R20" s="67">
        <v>41</v>
      </c>
      <c r="S20" s="95">
        <v>18860</v>
      </c>
      <c r="T20" s="67">
        <v>14.000000000000007</v>
      </c>
      <c r="U20" s="95">
        <v>6860</v>
      </c>
      <c r="V20" s="67">
        <v>47.000000000000036</v>
      </c>
      <c r="W20" s="95">
        <v>30080</v>
      </c>
      <c r="X20" s="95">
        <v>93050</v>
      </c>
      <c r="Y20" s="95">
        <v>74150</v>
      </c>
      <c r="Z20" s="95">
        <v>167200</v>
      </c>
      <c r="AA20" s="67">
        <v>12.885714285714295</v>
      </c>
      <c r="AB20" s="95">
        <v>7280.43</v>
      </c>
      <c r="AC20" s="67">
        <v>47.11180124223602</v>
      </c>
      <c r="AD20" s="95">
        <v>53236.34</v>
      </c>
      <c r="AE20" s="95">
        <v>121300</v>
      </c>
      <c r="AF20" s="137"/>
      <c r="AG20" s="95">
        <v>121300</v>
      </c>
      <c r="AH20" s="95">
        <v>0</v>
      </c>
      <c r="AI20" s="95">
        <v>0</v>
      </c>
      <c r="AJ20" s="95">
        <v>26112</v>
      </c>
      <c r="AK20" s="95">
        <v>26112</v>
      </c>
      <c r="AL20" s="95">
        <v>56979</v>
      </c>
      <c r="AM20" s="95">
        <v>0</v>
      </c>
      <c r="AN20" s="95">
        <v>0</v>
      </c>
      <c r="AO20" s="95">
        <v>1097945.55</v>
      </c>
      <c r="AP20" s="95">
        <v>110974.68062292846</v>
      </c>
      <c r="AQ20" s="95">
        <v>1208920.2306229286</v>
      </c>
      <c r="AR20" s="95">
        <v>1154336.7542415177</v>
      </c>
      <c r="AS20" s="95">
        <v>257847.12316191132</v>
      </c>
      <c r="AT20" s="95">
        <v>0</v>
      </c>
      <c r="AU20" s="95">
        <v>54583.476381410845</v>
      </c>
      <c r="AV20" s="95">
        <v>-146872.44253898287</v>
      </c>
      <c r="AW20" s="95">
        <v>0</v>
      </c>
      <c r="AX20" s="137"/>
      <c r="AY20" s="137"/>
      <c r="BG20" s="94"/>
      <c r="BH20" s="137"/>
    </row>
    <row r="21" spans="1:60" x14ac:dyDescent="0.3">
      <c r="A21" s="130">
        <v>104629</v>
      </c>
      <c r="B21" s="130">
        <v>3413507</v>
      </c>
      <c r="C21" s="131" t="s">
        <v>531</v>
      </c>
      <c r="D21" s="67">
        <v>409</v>
      </c>
      <c r="E21" s="67">
        <v>0</v>
      </c>
      <c r="F21" s="124">
        <v>409</v>
      </c>
      <c r="G21" s="95">
        <v>1328427.57</v>
      </c>
      <c r="H21" s="67">
        <v>50.999999999999858</v>
      </c>
      <c r="I21" s="95">
        <v>23970</v>
      </c>
      <c r="J21" s="67">
        <v>56.999999999999957</v>
      </c>
      <c r="K21" s="95">
        <v>33630</v>
      </c>
      <c r="L21" s="67">
        <v>49.999999999999901</v>
      </c>
      <c r="M21" s="95">
        <v>11000</v>
      </c>
      <c r="N21" s="67">
        <v>28.999999999999993</v>
      </c>
      <c r="O21" s="95">
        <v>7830</v>
      </c>
      <c r="P21" s="67">
        <v>8.0000000000000018</v>
      </c>
      <c r="Q21" s="95">
        <v>3360</v>
      </c>
      <c r="R21" s="67">
        <v>15.000000000000012</v>
      </c>
      <c r="S21" s="95">
        <v>6900</v>
      </c>
      <c r="T21" s="67">
        <v>9.9999999999999805</v>
      </c>
      <c r="U21" s="95">
        <v>4900</v>
      </c>
      <c r="V21" s="67">
        <v>16.000000000000004</v>
      </c>
      <c r="W21" s="95">
        <v>10240</v>
      </c>
      <c r="X21" s="95">
        <v>57600</v>
      </c>
      <c r="Y21" s="95">
        <v>44230</v>
      </c>
      <c r="Z21" s="95">
        <v>101830</v>
      </c>
      <c r="AA21" s="67">
        <v>2.3438395415472795</v>
      </c>
      <c r="AB21" s="95">
        <v>1324.27</v>
      </c>
      <c r="AC21" s="67">
        <v>91.816326530612244</v>
      </c>
      <c r="AD21" s="95">
        <v>103752.45</v>
      </c>
      <c r="AE21" s="95">
        <v>121300</v>
      </c>
      <c r="AF21" s="137"/>
      <c r="AG21" s="95">
        <v>121300</v>
      </c>
      <c r="AH21" s="95">
        <v>87750.709999999977</v>
      </c>
      <c r="AI21" s="95">
        <v>0</v>
      </c>
      <c r="AJ21" s="95">
        <v>4249.6000000000004</v>
      </c>
      <c r="AK21" s="95">
        <v>4249.6000000000004</v>
      </c>
      <c r="AL21" s="95">
        <v>0</v>
      </c>
      <c r="AM21" s="95">
        <v>0</v>
      </c>
      <c r="AN21" s="95">
        <v>0</v>
      </c>
      <c r="AO21" s="95">
        <v>1748634.6</v>
      </c>
      <c r="AP21" s="95">
        <v>2.3339716258558092E-2</v>
      </c>
      <c r="AQ21" s="95">
        <v>1748634.6233397163</v>
      </c>
      <c r="AR21" s="95">
        <v>1701617.8876111112</v>
      </c>
      <c r="AS21" s="95">
        <v>342575.88557031658</v>
      </c>
      <c r="AT21" s="95">
        <v>0</v>
      </c>
      <c r="AU21" s="95">
        <v>47016.735728605185</v>
      </c>
      <c r="AV21" s="95">
        <v>-342575.86223060032</v>
      </c>
      <c r="AW21" s="95">
        <v>87750.709999999977</v>
      </c>
      <c r="AX21" s="137"/>
      <c r="AY21" s="137"/>
      <c r="BG21" s="94"/>
      <c r="BH21" s="137"/>
    </row>
    <row r="22" spans="1:60" x14ac:dyDescent="0.3">
      <c r="A22" s="130">
        <v>104530</v>
      </c>
      <c r="B22" s="130">
        <v>3412039</v>
      </c>
      <c r="C22" s="131" t="s">
        <v>479</v>
      </c>
      <c r="D22" s="67">
        <v>342</v>
      </c>
      <c r="E22" s="67">
        <v>0</v>
      </c>
      <c r="F22" s="124">
        <v>342</v>
      </c>
      <c r="G22" s="95">
        <v>1110812.3</v>
      </c>
      <c r="H22" s="67">
        <v>99.999999999999844</v>
      </c>
      <c r="I22" s="95">
        <v>47000</v>
      </c>
      <c r="J22" s="67">
        <v>118.00000000000006</v>
      </c>
      <c r="K22" s="95">
        <v>69620</v>
      </c>
      <c r="L22" s="67">
        <v>81.476470588235273</v>
      </c>
      <c r="M22" s="95">
        <v>17924.82</v>
      </c>
      <c r="N22" s="67">
        <v>72.423529411764719</v>
      </c>
      <c r="O22" s="95">
        <v>19554.349999999999</v>
      </c>
      <c r="P22" s="67">
        <v>11.064705882352944</v>
      </c>
      <c r="Q22" s="95">
        <v>4647.18</v>
      </c>
      <c r="R22" s="67">
        <v>55.323529411764724</v>
      </c>
      <c r="S22" s="95">
        <v>25448.82</v>
      </c>
      <c r="T22" s="67">
        <v>58.341176470588358</v>
      </c>
      <c r="U22" s="95">
        <v>28587.18</v>
      </c>
      <c r="V22" s="67">
        <v>27.158823529411748</v>
      </c>
      <c r="W22" s="95">
        <v>17381.650000000001</v>
      </c>
      <c r="X22" s="95">
        <v>116620</v>
      </c>
      <c r="Y22" s="95">
        <v>113544</v>
      </c>
      <c r="Z22" s="95">
        <v>230164</v>
      </c>
      <c r="AA22" s="67">
        <v>13.634551495016613</v>
      </c>
      <c r="AB22" s="95">
        <v>7703.52</v>
      </c>
      <c r="AC22" s="67">
        <v>119.75757575757576</v>
      </c>
      <c r="AD22" s="95">
        <v>135326.06</v>
      </c>
      <c r="AE22" s="95">
        <v>121300</v>
      </c>
      <c r="AF22" s="137"/>
      <c r="AG22" s="95">
        <v>121300</v>
      </c>
      <c r="AH22" s="95">
        <v>0</v>
      </c>
      <c r="AI22" s="95">
        <v>0</v>
      </c>
      <c r="AJ22" s="95">
        <v>47234.6</v>
      </c>
      <c r="AK22" s="95">
        <v>47234.6</v>
      </c>
      <c r="AL22" s="95">
        <v>0</v>
      </c>
      <c r="AM22" s="95">
        <v>0</v>
      </c>
      <c r="AN22" s="95">
        <v>0</v>
      </c>
      <c r="AO22" s="95">
        <v>1652540.4800000002</v>
      </c>
      <c r="AP22" s="95">
        <v>3.8659529564186029E-2</v>
      </c>
      <c r="AQ22" s="95">
        <v>1652540.5186595297</v>
      </c>
      <c r="AR22" s="95">
        <v>1543770.9820010001</v>
      </c>
      <c r="AS22" s="95">
        <v>209511.93197583355</v>
      </c>
      <c r="AT22" s="95">
        <v>0</v>
      </c>
      <c r="AU22" s="95">
        <v>108769.53665852966</v>
      </c>
      <c r="AV22" s="95">
        <v>-209511.89331630399</v>
      </c>
      <c r="AW22" s="95">
        <v>0</v>
      </c>
      <c r="AX22" s="137"/>
      <c r="AY22" s="137"/>
      <c r="BG22" s="94"/>
      <c r="BH22" s="137"/>
    </row>
    <row r="23" spans="1:60" x14ac:dyDescent="0.3">
      <c r="A23" s="130">
        <v>130296</v>
      </c>
      <c r="B23" s="130">
        <v>3412218</v>
      </c>
      <c r="C23" s="131" t="s">
        <v>502</v>
      </c>
      <c r="D23" s="67">
        <v>158</v>
      </c>
      <c r="E23" s="67">
        <v>0</v>
      </c>
      <c r="F23" s="124">
        <v>158</v>
      </c>
      <c r="G23" s="95">
        <v>513182.29</v>
      </c>
      <c r="H23" s="67">
        <v>109</v>
      </c>
      <c r="I23" s="95">
        <v>51230</v>
      </c>
      <c r="J23" s="67">
        <v>109</v>
      </c>
      <c r="K23" s="95">
        <v>64310</v>
      </c>
      <c r="L23" s="67">
        <v>2.0127388535031825</v>
      </c>
      <c r="M23" s="95">
        <v>442.8</v>
      </c>
      <c r="N23" s="67">
        <v>0</v>
      </c>
      <c r="O23" s="95">
        <v>0</v>
      </c>
      <c r="P23" s="67">
        <v>26.165605095541355</v>
      </c>
      <c r="Q23" s="95">
        <v>10989.55</v>
      </c>
      <c r="R23" s="67">
        <v>4.025477707006365</v>
      </c>
      <c r="S23" s="95">
        <v>1851.72</v>
      </c>
      <c r="T23" s="67">
        <v>65.414012738853472</v>
      </c>
      <c r="U23" s="95">
        <v>32052.87</v>
      </c>
      <c r="V23" s="67">
        <v>45.286624203821646</v>
      </c>
      <c r="W23" s="95">
        <v>28983.439999999999</v>
      </c>
      <c r="X23" s="95">
        <v>115540</v>
      </c>
      <c r="Y23" s="95">
        <v>74320.37999999999</v>
      </c>
      <c r="Z23" s="95">
        <v>189860.38</v>
      </c>
      <c r="AA23" s="67">
        <v>21.912408759124038</v>
      </c>
      <c r="AB23" s="95">
        <v>12380.51</v>
      </c>
      <c r="AC23" s="67">
        <v>69.669291338582681</v>
      </c>
      <c r="AD23" s="95">
        <v>78726.3</v>
      </c>
      <c r="AE23" s="95">
        <v>121300</v>
      </c>
      <c r="AF23" s="137"/>
      <c r="AG23" s="95">
        <v>121300</v>
      </c>
      <c r="AH23" s="95">
        <v>0</v>
      </c>
      <c r="AI23" s="95">
        <v>0</v>
      </c>
      <c r="AJ23" s="95">
        <v>12225.5</v>
      </c>
      <c r="AK23" s="95">
        <v>12225.5</v>
      </c>
      <c r="AL23" s="95">
        <v>56571</v>
      </c>
      <c r="AM23" s="95">
        <v>0</v>
      </c>
      <c r="AN23" s="95">
        <v>0</v>
      </c>
      <c r="AO23" s="95">
        <v>984245.98</v>
      </c>
      <c r="AP23" s="95">
        <v>3.2567024418012354E-2</v>
      </c>
      <c r="AQ23" s="95">
        <v>984246.01256702445</v>
      </c>
      <c r="AR23" s="95">
        <v>936772.47826263378</v>
      </c>
      <c r="AS23" s="95">
        <v>115788.88840209998</v>
      </c>
      <c r="AT23" s="95">
        <v>0</v>
      </c>
      <c r="AU23" s="95">
        <v>47473.534304390661</v>
      </c>
      <c r="AV23" s="95">
        <v>-115788.85583507556</v>
      </c>
      <c r="AW23" s="95">
        <v>0</v>
      </c>
      <c r="AX23" s="137"/>
      <c r="AY23" s="137"/>
      <c r="BG23" s="94"/>
      <c r="BH23" s="137"/>
    </row>
    <row r="24" spans="1:60" x14ac:dyDescent="0.3">
      <c r="A24" s="130">
        <v>141960</v>
      </c>
      <c r="B24" s="130">
        <v>3412036</v>
      </c>
      <c r="C24" s="131" t="s">
        <v>477</v>
      </c>
      <c r="D24" s="67">
        <v>825</v>
      </c>
      <c r="E24" s="67">
        <v>0</v>
      </c>
      <c r="F24" s="124">
        <v>825</v>
      </c>
      <c r="G24" s="95">
        <v>2679591.0699999998</v>
      </c>
      <c r="H24" s="67">
        <v>88.000000000000284</v>
      </c>
      <c r="I24" s="95">
        <v>41360</v>
      </c>
      <c r="J24" s="67">
        <v>94.000000000000043</v>
      </c>
      <c r="K24" s="95">
        <v>55460</v>
      </c>
      <c r="L24" s="67">
        <v>68.082524271844662</v>
      </c>
      <c r="M24" s="95">
        <v>14978.16</v>
      </c>
      <c r="N24" s="67">
        <v>22.02669902912622</v>
      </c>
      <c r="O24" s="95">
        <v>5947.21</v>
      </c>
      <c r="P24" s="67">
        <v>26.031553398058229</v>
      </c>
      <c r="Q24" s="95">
        <v>10933.25</v>
      </c>
      <c r="R24" s="67">
        <v>7.008495145631068</v>
      </c>
      <c r="S24" s="95">
        <v>3223.91</v>
      </c>
      <c r="T24" s="67">
        <v>31.037621359223326</v>
      </c>
      <c r="U24" s="95">
        <v>15208.43</v>
      </c>
      <c r="V24" s="67">
        <v>33.040048543689331</v>
      </c>
      <c r="W24" s="95">
        <v>21145.63</v>
      </c>
      <c r="X24" s="95">
        <v>96820</v>
      </c>
      <c r="Y24" s="95">
        <v>71436.59</v>
      </c>
      <c r="Z24" s="95">
        <v>168256.59</v>
      </c>
      <c r="AA24" s="67">
        <v>43.236543909348406</v>
      </c>
      <c r="AB24" s="95">
        <v>24428.65</v>
      </c>
      <c r="AC24" s="67">
        <v>195.68081991215229</v>
      </c>
      <c r="AD24" s="95">
        <v>221119.33</v>
      </c>
      <c r="AE24" s="95">
        <v>121300</v>
      </c>
      <c r="AF24" s="137"/>
      <c r="AG24" s="95">
        <v>121300</v>
      </c>
      <c r="AH24" s="95">
        <v>303929.36000000034</v>
      </c>
      <c r="AI24" s="95">
        <v>0</v>
      </c>
      <c r="AJ24" s="95">
        <v>38400</v>
      </c>
      <c r="AK24" s="95">
        <v>38400</v>
      </c>
      <c r="AL24" s="95">
        <v>0</v>
      </c>
      <c r="AM24" s="95">
        <v>0</v>
      </c>
      <c r="AN24" s="95">
        <v>0</v>
      </c>
      <c r="AO24" s="95">
        <v>3557025</v>
      </c>
      <c r="AP24" s="95">
        <v>2.2373001889562E-2</v>
      </c>
      <c r="AQ24" s="95">
        <v>3557025.022373002</v>
      </c>
      <c r="AR24" s="95">
        <v>3444610.3928791615</v>
      </c>
      <c r="AS24" s="95">
        <v>818288.37285315793</v>
      </c>
      <c r="AT24" s="95">
        <v>0</v>
      </c>
      <c r="AU24" s="95">
        <v>112414.6294938405</v>
      </c>
      <c r="AV24" s="95">
        <v>-818288.35048015602</v>
      </c>
      <c r="AW24" s="95">
        <v>303929.36000000034</v>
      </c>
      <c r="AX24" s="137"/>
      <c r="AY24" s="137"/>
      <c r="BG24" s="94"/>
      <c r="BH24" s="137"/>
    </row>
    <row r="25" spans="1:60" x14ac:dyDescent="0.3">
      <c r="A25" s="130">
        <v>131105</v>
      </c>
      <c r="B25" s="130">
        <v>3413956</v>
      </c>
      <c r="C25" s="131" t="s">
        <v>1016</v>
      </c>
      <c r="D25" s="67">
        <v>421</v>
      </c>
      <c r="E25" s="67">
        <v>0</v>
      </c>
      <c r="F25" s="124">
        <v>421</v>
      </c>
      <c r="G25" s="95">
        <v>1367403.44</v>
      </c>
      <c r="H25" s="67">
        <v>49.000000000000128</v>
      </c>
      <c r="I25" s="95">
        <v>23030</v>
      </c>
      <c r="J25" s="67">
        <v>51.000000000000121</v>
      </c>
      <c r="K25" s="95">
        <v>30090</v>
      </c>
      <c r="L25" s="67">
        <v>6.0142857142857196</v>
      </c>
      <c r="M25" s="95">
        <v>1323.14</v>
      </c>
      <c r="N25" s="67">
        <v>43.102380952380791</v>
      </c>
      <c r="O25" s="95">
        <v>11637.64</v>
      </c>
      <c r="P25" s="67">
        <v>2.0047619047619039</v>
      </c>
      <c r="Q25" s="95">
        <v>842</v>
      </c>
      <c r="R25" s="67">
        <v>0</v>
      </c>
      <c r="S25" s="95">
        <v>0</v>
      </c>
      <c r="T25" s="67">
        <v>8.0190476190475994</v>
      </c>
      <c r="U25" s="95">
        <v>3929.33</v>
      </c>
      <c r="V25" s="67">
        <v>3.0071428571428558</v>
      </c>
      <c r="W25" s="95">
        <v>1924.57</v>
      </c>
      <c r="X25" s="95">
        <v>53120</v>
      </c>
      <c r="Y25" s="95">
        <v>19656.68</v>
      </c>
      <c r="Z25" s="95">
        <v>72776.679999999993</v>
      </c>
      <c r="AA25" s="67">
        <v>6.9972299168975294</v>
      </c>
      <c r="AB25" s="95">
        <v>3953.43</v>
      </c>
      <c r="AC25" s="67">
        <v>97.79603399433428</v>
      </c>
      <c r="AD25" s="95">
        <v>110509.52</v>
      </c>
      <c r="AE25" s="95">
        <v>121300</v>
      </c>
      <c r="AF25" s="137"/>
      <c r="AG25" s="95">
        <v>121300</v>
      </c>
      <c r="AH25" s="95">
        <v>119621.93000000015</v>
      </c>
      <c r="AI25" s="95">
        <v>0</v>
      </c>
      <c r="AJ25" s="95">
        <v>9676.8000000000011</v>
      </c>
      <c r="AK25" s="95">
        <v>9676.8000000000011</v>
      </c>
      <c r="AL25" s="95">
        <v>0</v>
      </c>
      <c r="AM25" s="95">
        <v>0</v>
      </c>
      <c r="AN25" s="95">
        <v>0</v>
      </c>
      <c r="AO25" s="95">
        <v>1805241.8</v>
      </c>
      <c r="AP25" s="95">
        <v>2.1482811304754025E-2</v>
      </c>
      <c r="AQ25" s="95">
        <v>1805241.8214828114</v>
      </c>
      <c r="AR25" s="95">
        <v>1754790.2097872342</v>
      </c>
      <c r="AS25" s="95">
        <v>381934.41175699176</v>
      </c>
      <c r="AT25" s="95">
        <v>0</v>
      </c>
      <c r="AU25" s="95">
        <v>50451.611695577158</v>
      </c>
      <c r="AV25" s="95">
        <v>-381934.39027418045</v>
      </c>
      <c r="AW25" s="95">
        <v>119621.93000000015</v>
      </c>
      <c r="AX25" s="137"/>
      <c r="AY25" s="137"/>
      <c r="BG25" s="94"/>
      <c r="BH25" s="137"/>
    </row>
    <row r="26" spans="1:60" x14ac:dyDescent="0.3">
      <c r="A26" s="130">
        <v>134723</v>
      </c>
      <c r="B26" s="130">
        <v>3413964</v>
      </c>
      <c r="C26" s="131" t="s">
        <v>567</v>
      </c>
      <c r="D26" s="67">
        <v>182</v>
      </c>
      <c r="E26" s="67">
        <v>0</v>
      </c>
      <c r="F26" s="124">
        <v>182</v>
      </c>
      <c r="G26" s="95">
        <v>591134.03</v>
      </c>
      <c r="H26" s="67">
        <v>90.000000000000099</v>
      </c>
      <c r="I26" s="95">
        <v>42300</v>
      </c>
      <c r="J26" s="67">
        <v>97.999999999999915</v>
      </c>
      <c r="K26" s="95">
        <v>57820</v>
      </c>
      <c r="L26" s="67">
        <v>3.0333333333333394</v>
      </c>
      <c r="M26" s="95">
        <v>667.33</v>
      </c>
      <c r="N26" s="67">
        <v>5.0555555555555598</v>
      </c>
      <c r="O26" s="95">
        <v>1365</v>
      </c>
      <c r="P26" s="67">
        <v>7.0777777777777802</v>
      </c>
      <c r="Q26" s="95">
        <v>2972.67</v>
      </c>
      <c r="R26" s="67">
        <v>2.0222222222222199</v>
      </c>
      <c r="S26" s="95">
        <v>930.22</v>
      </c>
      <c r="T26" s="67">
        <v>111.22222222222221</v>
      </c>
      <c r="U26" s="95">
        <v>54498.89</v>
      </c>
      <c r="V26" s="67">
        <v>49.544444444444402</v>
      </c>
      <c r="W26" s="95">
        <v>31708.44</v>
      </c>
      <c r="X26" s="95">
        <v>100120</v>
      </c>
      <c r="Y26" s="95">
        <v>92142.55</v>
      </c>
      <c r="Z26" s="95">
        <v>192262.55</v>
      </c>
      <c r="AA26" s="67">
        <v>35.225806451612868</v>
      </c>
      <c r="AB26" s="95">
        <v>19902.580000000002</v>
      </c>
      <c r="AC26" s="67">
        <v>64.539007092198588</v>
      </c>
      <c r="AD26" s="95">
        <v>72929.08</v>
      </c>
      <c r="AE26" s="95">
        <v>121300</v>
      </c>
      <c r="AF26" s="137"/>
      <c r="AG26" s="95">
        <v>121300</v>
      </c>
      <c r="AH26" s="95">
        <v>0</v>
      </c>
      <c r="AI26" s="95">
        <v>0</v>
      </c>
      <c r="AJ26" s="95">
        <v>5427.2</v>
      </c>
      <c r="AK26" s="95">
        <v>5427.2</v>
      </c>
      <c r="AL26" s="95">
        <v>0</v>
      </c>
      <c r="AM26" s="95">
        <v>0</v>
      </c>
      <c r="AN26" s="95">
        <v>0</v>
      </c>
      <c r="AO26" s="95">
        <v>1002955.44</v>
      </c>
      <c r="AP26" s="95">
        <v>237206.36092142251</v>
      </c>
      <c r="AQ26" s="95">
        <v>1240161.8009214224</v>
      </c>
      <c r="AR26" s="95">
        <v>1205423.1391533669</v>
      </c>
      <c r="AS26" s="95">
        <v>366006.46276735747</v>
      </c>
      <c r="AT26" s="95">
        <v>0</v>
      </c>
      <c r="AU26" s="95">
        <v>34738.661768055521</v>
      </c>
      <c r="AV26" s="95">
        <v>-128800.10184593496</v>
      </c>
      <c r="AW26" s="95">
        <v>0</v>
      </c>
      <c r="AX26" s="137"/>
      <c r="AY26" s="137"/>
      <c r="BG26" s="94"/>
      <c r="BH26" s="137"/>
    </row>
    <row r="27" spans="1:60" x14ac:dyDescent="0.3">
      <c r="A27" s="130">
        <v>131818</v>
      </c>
      <c r="B27" s="130">
        <v>3412230</v>
      </c>
      <c r="C27" s="131" t="s">
        <v>508</v>
      </c>
      <c r="D27" s="67">
        <v>379</v>
      </c>
      <c r="E27" s="67">
        <v>0</v>
      </c>
      <c r="F27" s="124">
        <v>379</v>
      </c>
      <c r="G27" s="95">
        <v>1230987.8999999999</v>
      </c>
      <c r="H27" s="67">
        <v>176.99999999999997</v>
      </c>
      <c r="I27" s="95">
        <v>83190</v>
      </c>
      <c r="J27" s="67">
        <v>181.00000000000014</v>
      </c>
      <c r="K27" s="95">
        <v>106790</v>
      </c>
      <c r="L27" s="67">
        <v>2.0052910052910047</v>
      </c>
      <c r="M27" s="95">
        <v>441.16</v>
      </c>
      <c r="N27" s="67">
        <v>30.079365079365093</v>
      </c>
      <c r="O27" s="95">
        <v>8121.43</v>
      </c>
      <c r="P27" s="67">
        <v>95.251322751322633</v>
      </c>
      <c r="Q27" s="95">
        <v>40005.56</v>
      </c>
      <c r="R27" s="67">
        <v>72.190476190476005</v>
      </c>
      <c r="S27" s="95">
        <v>33207.620000000003</v>
      </c>
      <c r="T27" s="67">
        <v>58.153439153438981</v>
      </c>
      <c r="U27" s="95">
        <v>28495.19</v>
      </c>
      <c r="V27" s="67">
        <v>115.30423280423273</v>
      </c>
      <c r="W27" s="95">
        <v>73794.710000000006</v>
      </c>
      <c r="X27" s="95">
        <v>189980</v>
      </c>
      <c r="Y27" s="95">
        <v>184065.66999999998</v>
      </c>
      <c r="Z27" s="95">
        <v>374045.67</v>
      </c>
      <c r="AA27" s="67">
        <v>4.7227414330218247</v>
      </c>
      <c r="AB27" s="95">
        <v>2668.35</v>
      </c>
      <c r="AC27" s="67">
        <v>151.12772585669782</v>
      </c>
      <c r="AD27" s="95">
        <v>170774.33</v>
      </c>
      <c r="AE27" s="95">
        <v>121300</v>
      </c>
      <c r="AF27" s="137"/>
      <c r="AG27" s="95">
        <v>121300</v>
      </c>
      <c r="AH27" s="95">
        <v>0</v>
      </c>
      <c r="AI27" s="95">
        <v>0</v>
      </c>
      <c r="AJ27" s="95">
        <v>27904</v>
      </c>
      <c r="AK27" s="95">
        <v>27904</v>
      </c>
      <c r="AL27" s="95">
        <v>0</v>
      </c>
      <c r="AM27" s="95">
        <v>0</v>
      </c>
      <c r="AN27" s="95">
        <v>0</v>
      </c>
      <c r="AO27" s="95">
        <v>1927680.25</v>
      </c>
      <c r="AP27" s="95">
        <v>2.1214533161169995E-2</v>
      </c>
      <c r="AQ27" s="95">
        <v>1927680.2712145331</v>
      </c>
      <c r="AR27" s="95">
        <v>1857625.8308449031</v>
      </c>
      <c r="AS27" s="95">
        <v>270517.67048254004</v>
      </c>
      <c r="AT27" s="95">
        <v>0</v>
      </c>
      <c r="AU27" s="95">
        <v>70054.44036963</v>
      </c>
      <c r="AV27" s="95">
        <v>-270517.64926800685</v>
      </c>
      <c r="AW27" s="95">
        <v>0</v>
      </c>
      <c r="AX27" s="137"/>
      <c r="AY27" s="137"/>
      <c r="BG27" s="94"/>
      <c r="BH27" s="137"/>
    </row>
    <row r="28" spans="1:60" x14ac:dyDescent="0.3">
      <c r="A28" s="130">
        <v>133336</v>
      </c>
      <c r="B28" s="130">
        <v>3413022</v>
      </c>
      <c r="C28" s="131" t="s">
        <v>1017</v>
      </c>
      <c r="D28" s="67">
        <v>415</v>
      </c>
      <c r="E28" s="67">
        <v>0</v>
      </c>
      <c r="F28" s="124">
        <v>415</v>
      </c>
      <c r="G28" s="95">
        <v>1347915.51</v>
      </c>
      <c r="H28" s="67">
        <v>183.00000000000009</v>
      </c>
      <c r="I28" s="95">
        <v>86010</v>
      </c>
      <c r="J28" s="67">
        <v>196</v>
      </c>
      <c r="K28" s="95">
        <v>115640</v>
      </c>
      <c r="L28" s="67">
        <v>0</v>
      </c>
      <c r="M28" s="95">
        <v>0</v>
      </c>
      <c r="N28" s="67">
        <v>2.0000000000000018</v>
      </c>
      <c r="O28" s="95">
        <v>540</v>
      </c>
      <c r="P28" s="67">
        <v>94.999999999999829</v>
      </c>
      <c r="Q28" s="95">
        <v>39900</v>
      </c>
      <c r="R28" s="67">
        <v>126.99999999999993</v>
      </c>
      <c r="S28" s="95">
        <v>58420</v>
      </c>
      <c r="T28" s="67">
        <v>130.00000000000009</v>
      </c>
      <c r="U28" s="95">
        <v>63700</v>
      </c>
      <c r="V28" s="67">
        <v>53.000000000000014</v>
      </c>
      <c r="W28" s="95">
        <v>33920</v>
      </c>
      <c r="X28" s="95">
        <v>201650</v>
      </c>
      <c r="Y28" s="95">
        <v>196480</v>
      </c>
      <c r="Z28" s="95">
        <v>398130</v>
      </c>
      <c r="AA28" s="67">
        <v>15.197183098591569</v>
      </c>
      <c r="AB28" s="95">
        <v>8586.41</v>
      </c>
      <c r="AC28" s="67">
        <v>146.90265486725664</v>
      </c>
      <c r="AD28" s="95">
        <v>166000</v>
      </c>
      <c r="AE28" s="95">
        <v>121300</v>
      </c>
      <c r="AF28" s="137"/>
      <c r="AG28" s="95">
        <v>121300</v>
      </c>
      <c r="AH28" s="95">
        <v>0</v>
      </c>
      <c r="AI28" s="95">
        <v>0</v>
      </c>
      <c r="AJ28" s="95">
        <v>38400</v>
      </c>
      <c r="AK28" s="95">
        <v>38400</v>
      </c>
      <c r="AL28" s="95">
        <v>65561</v>
      </c>
      <c r="AM28" s="95">
        <v>0</v>
      </c>
      <c r="AN28" s="95">
        <v>0</v>
      </c>
      <c r="AO28" s="95">
        <v>2145892.92</v>
      </c>
      <c r="AP28" s="95">
        <v>3.8542531977011477E-2</v>
      </c>
      <c r="AQ28" s="95">
        <v>2145892.9585425318</v>
      </c>
      <c r="AR28" s="95">
        <v>2029174.7324320555</v>
      </c>
      <c r="AS28" s="95">
        <v>274648.13644022326</v>
      </c>
      <c r="AT28" s="95">
        <v>0</v>
      </c>
      <c r="AU28" s="95">
        <v>116718.2261104763</v>
      </c>
      <c r="AV28" s="95">
        <v>-274648.0978976913</v>
      </c>
      <c r="AW28" s="95">
        <v>0</v>
      </c>
      <c r="AX28" s="137"/>
      <c r="AY28" s="137"/>
      <c r="BG28" s="94"/>
      <c r="BH28" s="137"/>
    </row>
    <row r="29" spans="1:60" x14ac:dyDescent="0.3">
      <c r="A29" s="130">
        <v>131313</v>
      </c>
      <c r="B29" s="130">
        <v>3412222</v>
      </c>
      <c r="C29" s="131" t="s">
        <v>504</v>
      </c>
      <c r="D29" s="67">
        <v>312</v>
      </c>
      <c r="E29" s="67">
        <v>0</v>
      </c>
      <c r="F29" s="124">
        <v>312</v>
      </c>
      <c r="G29" s="95">
        <v>1013372.62</v>
      </c>
      <c r="H29" s="67">
        <v>180.99999999999994</v>
      </c>
      <c r="I29" s="95">
        <v>85070</v>
      </c>
      <c r="J29" s="67">
        <v>185</v>
      </c>
      <c r="K29" s="95">
        <v>109150</v>
      </c>
      <c r="L29" s="67">
        <v>0</v>
      </c>
      <c r="M29" s="95">
        <v>0</v>
      </c>
      <c r="N29" s="67">
        <v>0</v>
      </c>
      <c r="O29" s="95">
        <v>0</v>
      </c>
      <c r="P29" s="67">
        <v>4.0128617363343908</v>
      </c>
      <c r="Q29" s="95">
        <v>1685.4</v>
      </c>
      <c r="R29" s="67">
        <v>4.0128617363343908</v>
      </c>
      <c r="S29" s="95">
        <v>1845.92</v>
      </c>
      <c r="T29" s="67">
        <v>186.59807073954977</v>
      </c>
      <c r="U29" s="95">
        <v>91433.05</v>
      </c>
      <c r="V29" s="67">
        <v>112.36012861736333</v>
      </c>
      <c r="W29" s="95">
        <v>71910.48</v>
      </c>
      <c r="X29" s="95">
        <v>194220</v>
      </c>
      <c r="Y29" s="95">
        <v>166874.85</v>
      </c>
      <c r="Z29" s="95">
        <v>361094.85</v>
      </c>
      <c r="AA29" s="67">
        <v>51.415730337078742</v>
      </c>
      <c r="AB29" s="95">
        <v>29049.89</v>
      </c>
      <c r="AC29" s="67">
        <v>124.27118644067797</v>
      </c>
      <c r="AD29" s="95">
        <v>140426.44</v>
      </c>
      <c r="AE29" s="95">
        <v>121300</v>
      </c>
      <c r="AF29" s="137"/>
      <c r="AG29" s="95">
        <v>121300</v>
      </c>
      <c r="AH29" s="95">
        <v>0</v>
      </c>
      <c r="AI29" s="95">
        <v>0</v>
      </c>
      <c r="AJ29" s="95">
        <v>34560</v>
      </c>
      <c r="AK29" s="95">
        <v>34560</v>
      </c>
      <c r="AL29" s="95">
        <v>0</v>
      </c>
      <c r="AM29" s="95">
        <v>0</v>
      </c>
      <c r="AN29" s="95">
        <v>0</v>
      </c>
      <c r="AO29" s="95">
        <v>1699803.7999999998</v>
      </c>
      <c r="AP29" s="95">
        <v>237653.66032981881</v>
      </c>
      <c r="AQ29" s="95">
        <v>1937457.4603298185</v>
      </c>
      <c r="AR29" s="95">
        <v>1862777.4817717806</v>
      </c>
      <c r="AS29" s="95">
        <v>463870.80626428721</v>
      </c>
      <c r="AT29" s="95">
        <v>0</v>
      </c>
      <c r="AU29" s="95">
        <v>74679.978558037896</v>
      </c>
      <c r="AV29" s="95">
        <v>-226217.1459344684</v>
      </c>
      <c r="AW29" s="95">
        <v>0</v>
      </c>
      <c r="AX29" s="137"/>
      <c r="AY29" s="137"/>
      <c r="BG29" s="94"/>
      <c r="BH29" s="137"/>
    </row>
    <row r="30" spans="1:60" x14ac:dyDescent="0.3">
      <c r="A30" s="130">
        <v>104544</v>
      </c>
      <c r="B30" s="130">
        <v>3412064</v>
      </c>
      <c r="C30" s="131" t="s">
        <v>482</v>
      </c>
      <c r="D30" s="67">
        <v>269</v>
      </c>
      <c r="E30" s="67">
        <v>0</v>
      </c>
      <c r="F30" s="124">
        <v>269</v>
      </c>
      <c r="G30" s="95">
        <v>873709.09</v>
      </c>
      <c r="H30" s="67">
        <v>17.999999999999989</v>
      </c>
      <c r="I30" s="95">
        <v>8460</v>
      </c>
      <c r="J30" s="67">
        <v>19.000000000000014</v>
      </c>
      <c r="K30" s="95">
        <v>11210</v>
      </c>
      <c r="L30" s="67">
        <v>6.0676691729323284</v>
      </c>
      <c r="M30" s="95">
        <v>1334.89</v>
      </c>
      <c r="N30" s="67">
        <v>29.327067669172813</v>
      </c>
      <c r="O30" s="95">
        <v>7918.31</v>
      </c>
      <c r="P30" s="67">
        <v>99.10526315789474</v>
      </c>
      <c r="Q30" s="95">
        <v>41624.21</v>
      </c>
      <c r="R30" s="67">
        <v>1.0112781954887213</v>
      </c>
      <c r="S30" s="95">
        <v>465.19</v>
      </c>
      <c r="T30" s="67">
        <v>3.0338345864661642</v>
      </c>
      <c r="U30" s="95">
        <v>1486.58</v>
      </c>
      <c r="V30" s="67">
        <v>5.0563909774436064</v>
      </c>
      <c r="W30" s="95">
        <v>3236.09</v>
      </c>
      <c r="X30" s="95">
        <v>19670</v>
      </c>
      <c r="Y30" s="95">
        <v>56065.270000000004</v>
      </c>
      <c r="Z30" s="95">
        <v>75735.27</v>
      </c>
      <c r="AA30" s="67">
        <v>16.530726256983229</v>
      </c>
      <c r="AB30" s="95">
        <v>9339.86</v>
      </c>
      <c r="AC30" s="67">
        <v>91.203310613437196</v>
      </c>
      <c r="AD30" s="95">
        <v>103059.74</v>
      </c>
      <c r="AE30" s="95">
        <v>121300</v>
      </c>
      <c r="AF30" s="137"/>
      <c r="AG30" s="95">
        <v>121300</v>
      </c>
      <c r="AH30" s="95">
        <v>0</v>
      </c>
      <c r="AI30" s="95">
        <v>0</v>
      </c>
      <c r="AJ30" s="95">
        <v>18837.25</v>
      </c>
      <c r="AK30" s="95">
        <v>18837.25</v>
      </c>
      <c r="AL30" s="95">
        <v>0</v>
      </c>
      <c r="AM30" s="95">
        <v>0</v>
      </c>
      <c r="AN30" s="95">
        <v>0</v>
      </c>
      <c r="AO30" s="95">
        <v>1201981.21</v>
      </c>
      <c r="AP30" s="95">
        <v>5.8067442982214862E-2</v>
      </c>
      <c r="AQ30" s="95">
        <v>1201981.268067443</v>
      </c>
      <c r="AR30" s="95">
        <v>1117081.7516666667</v>
      </c>
      <c r="AS30" s="95">
        <v>140398.25063404089</v>
      </c>
      <c r="AT30" s="95">
        <v>0</v>
      </c>
      <c r="AU30" s="95">
        <v>84899.516400776338</v>
      </c>
      <c r="AV30" s="95">
        <v>-140398.19256659789</v>
      </c>
      <c r="AW30" s="95">
        <v>0</v>
      </c>
      <c r="AX30" s="137"/>
      <c r="AY30" s="137"/>
      <c r="BG30" s="94"/>
      <c r="BH30" s="137"/>
    </row>
    <row r="31" spans="1:60" x14ac:dyDescent="0.3">
      <c r="A31" s="130">
        <v>104543</v>
      </c>
      <c r="B31" s="130">
        <v>3412063</v>
      </c>
      <c r="C31" s="131" t="s">
        <v>481</v>
      </c>
      <c r="D31" s="67">
        <v>353</v>
      </c>
      <c r="E31" s="67">
        <v>0</v>
      </c>
      <c r="F31" s="124">
        <v>353</v>
      </c>
      <c r="G31" s="95">
        <v>1146540.18</v>
      </c>
      <c r="H31" s="67">
        <v>64.999999999999829</v>
      </c>
      <c r="I31" s="95">
        <v>30550</v>
      </c>
      <c r="J31" s="67">
        <v>68.000000000000156</v>
      </c>
      <c r="K31" s="95">
        <v>40120</v>
      </c>
      <c r="L31" s="67">
        <v>13.074074074074062</v>
      </c>
      <c r="M31" s="95">
        <v>2876.3</v>
      </c>
      <c r="N31" s="67">
        <v>42.239316239316359</v>
      </c>
      <c r="O31" s="95">
        <v>11404.62</v>
      </c>
      <c r="P31" s="67">
        <v>82.467236467236603</v>
      </c>
      <c r="Q31" s="95">
        <v>34636.239999999998</v>
      </c>
      <c r="R31" s="67">
        <v>4.0227920227920242</v>
      </c>
      <c r="S31" s="95">
        <v>1850.48</v>
      </c>
      <c r="T31" s="67">
        <v>11.062678062678049</v>
      </c>
      <c r="U31" s="95">
        <v>5420.71</v>
      </c>
      <c r="V31" s="67">
        <v>10.056980056980061</v>
      </c>
      <c r="W31" s="95">
        <v>6436.47</v>
      </c>
      <c r="X31" s="95">
        <v>70670</v>
      </c>
      <c r="Y31" s="95">
        <v>62624.820000000007</v>
      </c>
      <c r="Z31" s="95">
        <v>133294.82</v>
      </c>
      <c r="AA31" s="67">
        <v>10.000000000000002</v>
      </c>
      <c r="AB31" s="95">
        <v>5650</v>
      </c>
      <c r="AC31" s="67">
        <v>73.883720930232556</v>
      </c>
      <c r="AD31" s="95">
        <v>83488.600000000006</v>
      </c>
      <c r="AE31" s="95">
        <v>121300</v>
      </c>
      <c r="AF31" s="137"/>
      <c r="AG31" s="95">
        <v>121300</v>
      </c>
      <c r="AH31" s="95">
        <v>15271.400000000012</v>
      </c>
      <c r="AI31" s="95">
        <v>0</v>
      </c>
      <c r="AJ31" s="95">
        <v>27904</v>
      </c>
      <c r="AK31" s="95">
        <v>27904</v>
      </c>
      <c r="AL31" s="95">
        <v>0</v>
      </c>
      <c r="AM31" s="95">
        <v>0</v>
      </c>
      <c r="AN31" s="95">
        <v>0</v>
      </c>
      <c r="AO31" s="95">
        <v>1533449</v>
      </c>
      <c r="AP31" s="95">
        <v>2.7608949137327657E-2</v>
      </c>
      <c r="AQ31" s="95">
        <v>1533449.0276089492</v>
      </c>
      <c r="AR31" s="95">
        <v>1461768.9376548673</v>
      </c>
      <c r="AS31" s="95">
        <v>235028.38447147727</v>
      </c>
      <c r="AT31" s="95">
        <v>0</v>
      </c>
      <c r="AU31" s="95">
        <v>71680.089954081923</v>
      </c>
      <c r="AV31" s="95">
        <v>-235028.35686252813</v>
      </c>
      <c r="AW31" s="95">
        <v>15271.400000000012</v>
      </c>
      <c r="AX31" s="137"/>
      <c r="AY31" s="137"/>
      <c r="BG31" s="94"/>
      <c r="BH31" s="137"/>
    </row>
    <row r="32" spans="1:60" x14ac:dyDescent="0.3">
      <c r="A32" s="130">
        <v>133332</v>
      </c>
      <c r="B32" s="130">
        <v>3412235</v>
      </c>
      <c r="C32" s="131" t="s">
        <v>512</v>
      </c>
      <c r="D32" s="67">
        <v>395</v>
      </c>
      <c r="E32" s="67">
        <v>0</v>
      </c>
      <c r="F32" s="124">
        <v>395</v>
      </c>
      <c r="G32" s="95">
        <v>1282955.72</v>
      </c>
      <c r="H32" s="67">
        <v>118.00000000000006</v>
      </c>
      <c r="I32" s="95">
        <v>55460</v>
      </c>
      <c r="J32" s="67">
        <v>126.99999999999993</v>
      </c>
      <c r="K32" s="95">
        <v>74930</v>
      </c>
      <c r="L32" s="67">
        <v>27.068527918781729</v>
      </c>
      <c r="M32" s="95">
        <v>5955.08</v>
      </c>
      <c r="N32" s="67">
        <v>60.152284263959437</v>
      </c>
      <c r="O32" s="95">
        <v>16241.12</v>
      </c>
      <c r="P32" s="67">
        <v>63.159898477157199</v>
      </c>
      <c r="Q32" s="95">
        <v>26527.16</v>
      </c>
      <c r="R32" s="67">
        <v>14.035532994923869</v>
      </c>
      <c r="S32" s="95">
        <v>6456.35</v>
      </c>
      <c r="T32" s="67">
        <v>74.187817258883356</v>
      </c>
      <c r="U32" s="95">
        <v>36352.03</v>
      </c>
      <c r="V32" s="67">
        <v>78.197969543147153</v>
      </c>
      <c r="W32" s="95">
        <v>50046.7</v>
      </c>
      <c r="X32" s="95">
        <v>130390</v>
      </c>
      <c r="Y32" s="95">
        <v>141578.44</v>
      </c>
      <c r="Z32" s="95">
        <v>271968.44</v>
      </c>
      <c r="AA32" s="67">
        <v>67.816265060241037</v>
      </c>
      <c r="AB32" s="95">
        <v>38316.19</v>
      </c>
      <c r="AC32" s="67">
        <v>110.38720538720538</v>
      </c>
      <c r="AD32" s="95">
        <v>124737.54</v>
      </c>
      <c r="AE32" s="95">
        <v>121300</v>
      </c>
      <c r="AF32" s="137"/>
      <c r="AG32" s="95">
        <v>121300</v>
      </c>
      <c r="AH32" s="95">
        <v>0</v>
      </c>
      <c r="AI32" s="95">
        <v>0</v>
      </c>
      <c r="AJ32" s="95">
        <v>47360</v>
      </c>
      <c r="AK32" s="95">
        <v>47360</v>
      </c>
      <c r="AL32" s="95">
        <v>0</v>
      </c>
      <c r="AM32" s="95">
        <v>0</v>
      </c>
      <c r="AN32" s="95">
        <v>0</v>
      </c>
      <c r="AO32" s="95">
        <v>1886637.89</v>
      </c>
      <c r="AP32" s="95">
        <v>84448.178319188592</v>
      </c>
      <c r="AQ32" s="95">
        <v>1971086.0683191884</v>
      </c>
      <c r="AR32" s="95">
        <v>1883269.1562635</v>
      </c>
      <c r="AS32" s="95">
        <v>355496.44643078424</v>
      </c>
      <c r="AT32" s="95">
        <v>0</v>
      </c>
      <c r="AU32" s="95">
        <v>87816.912055688445</v>
      </c>
      <c r="AV32" s="95">
        <v>-271048.26811159565</v>
      </c>
      <c r="AW32" s="95">
        <v>0</v>
      </c>
      <c r="AX32" s="137"/>
      <c r="AY32" s="137"/>
      <c r="BG32" s="94"/>
      <c r="BH32" s="137"/>
    </row>
    <row r="33" spans="1:60" x14ac:dyDescent="0.3">
      <c r="A33" s="130">
        <v>104610</v>
      </c>
      <c r="B33" s="130">
        <v>3412214</v>
      </c>
      <c r="C33" s="131" t="s">
        <v>1018</v>
      </c>
      <c r="D33" s="67">
        <v>338</v>
      </c>
      <c r="E33" s="67">
        <v>0</v>
      </c>
      <c r="F33" s="124">
        <v>338</v>
      </c>
      <c r="G33" s="95">
        <v>1097820.3400000001</v>
      </c>
      <c r="H33" s="67">
        <v>176.99999999999986</v>
      </c>
      <c r="I33" s="95">
        <v>83190</v>
      </c>
      <c r="J33" s="67">
        <v>180.00000000000006</v>
      </c>
      <c r="K33" s="95">
        <v>106200</v>
      </c>
      <c r="L33" s="67">
        <v>1.0029673590504438</v>
      </c>
      <c r="M33" s="95">
        <v>220.65</v>
      </c>
      <c r="N33" s="67">
        <v>1.0029673590504438</v>
      </c>
      <c r="O33" s="95">
        <v>270.8</v>
      </c>
      <c r="P33" s="67">
        <v>24.071216617210684</v>
      </c>
      <c r="Q33" s="95">
        <v>10109.91</v>
      </c>
      <c r="R33" s="67">
        <v>30.089020771513347</v>
      </c>
      <c r="S33" s="95">
        <v>13840.95</v>
      </c>
      <c r="T33" s="67">
        <v>100.29673590504437</v>
      </c>
      <c r="U33" s="95">
        <v>49145.4</v>
      </c>
      <c r="V33" s="67">
        <v>179.53115727002978</v>
      </c>
      <c r="W33" s="95">
        <v>114899.94</v>
      </c>
      <c r="X33" s="95">
        <v>189390</v>
      </c>
      <c r="Y33" s="95">
        <v>188487.65000000002</v>
      </c>
      <c r="Z33" s="95">
        <v>377877.65</v>
      </c>
      <c r="AA33" s="67">
        <v>52.429042904290391</v>
      </c>
      <c r="AB33" s="95">
        <v>29622.41</v>
      </c>
      <c r="AC33" s="67">
        <v>129.4758064516129</v>
      </c>
      <c r="AD33" s="95">
        <v>146307.66</v>
      </c>
      <c r="AE33" s="95">
        <v>121300</v>
      </c>
      <c r="AF33" s="137"/>
      <c r="AG33" s="95">
        <v>121300</v>
      </c>
      <c r="AH33" s="95">
        <v>0</v>
      </c>
      <c r="AI33" s="95">
        <v>0</v>
      </c>
      <c r="AJ33" s="95">
        <v>26112</v>
      </c>
      <c r="AK33" s="95">
        <v>26112</v>
      </c>
      <c r="AL33" s="95">
        <v>0</v>
      </c>
      <c r="AM33" s="95">
        <v>0</v>
      </c>
      <c r="AN33" s="95">
        <v>0</v>
      </c>
      <c r="AO33" s="95">
        <v>1799040.06</v>
      </c>
      <c r="AP33" s="95">
        <v>4.6909591491129214E-2</v>
      </c>
      <c r="AQ33" s="95">
        <v>1799040.1069095915</v>
      </c>
      <c r="AR33" s="95">
        <v>1693144.1240231241</v>
      </c>
      <c r="AS33" s="95">
        <v>205156.46530592599</v>
      </c>
      <c r="AT33" s="95">
        <v>0</v>
      </c>
      <c r="AU33" s="95">
        <v>105895.98288646736</v>
      </c>
      <c r="AV33" s="95">
        <v>-205156.41839633448</v>
      </c>
      <c r="AW33" s="95">
        <v>0</v>
      </c>
      <c r="AX33" s="137"/>
      <c r="AY33" s="137"/>
      <c r="BG33" s="94"/>
      <c r="BH33" s="137"/>
    </row>
    <row r="34" spans="1:60" x14ac:dyDescent="0.3">
      <c r="A34" s="130">
        <v>104633</v>
      </c>
      <c r="B34" s="130">
        <v>3413512</v>
      </c>
      <c r="C34" s="131" t="s">
        <v>533</v>
      </c>
      <c r="D34" s="67">
        <v>161</v>
      </c>
      <c r="E34" s="67">
        <v>0</v>
      </c>
      <c r="F34" s="124">
        <v>161</v>
      </c>
      <c r="G34" s="95">
        <v>522926.26</v>
      </c>
      <c r="H34" s="67">
        <v>39.999999999999986</v>
      </c>
      <c r="I34" s="95">
        <v>18800</v>
      </c>
      <c r="J34" s="67">
        <v>43.000000000000021</v>
      </c>
      <c r="K34" s="95">
        <v>25370</v>
      </c>
      <c r="L34" s="67">
        <v>0</v>
      </c>
      <c r="M34" s="95">
        <v>0</v>
      </c>
      <c r="N34" s="67">
        <v>0.99999999999999967</v>
      </c>
      <c r="O34" s="95">
        <v>270</v>
      </c>
      <c r="P34" s="67">
        <v>28.999999999999925</v>
      </c>
      <c r="Q34" s="95">
        <v>12180</v>
      </c>
      <c r="R34" s="67">
        <v>4.9999999999999982</v>
      </c>
      <c r="S34" s="95">
        <v>2300</v>
      </c>
      <c r="T34" s="67">
        <v>41.00000000000005</v>
      </c>
      <c r="U34" s="95">
        <v>20090</v>
      </c>
      <c r="V34" s="67">
        <v>64.000000000000071</v>
      </c>
      <c r="W34" s="95">
        <v>40960</v>
      </c>
      <c r="X34" s="95">
        <v>44170</v>
      </c>
      <c r="Y34" s="95">
        <v>75800</v>
      </c>
      <c r="Z34" s="95">
        <v>119970</v>
      </c>
      <c r="AA34" s="67">
        <v>51.749999999999929</v>
      </c>
      <c r="AB34" s="95">
        <v>29238.75</v>
      </c>
      <c r="AC34" s="67">
        <v>52.133333333333333</v>
      </c>
      <c r="AD34" s="95">
        <v>58910.67</v>
      </c>
      <c r="AE34" s="95">
        <v>121300</v>
      </c>
      <c r="AF34" s="137"/>
      <c r="AG34" s="95">
        <v>121300</v>
      </c>
      <c r="AH34" s="95">
        <v>0</v>
      </c>
      <c r="AI34" s="95">
        <v>0</v>
      </c>
      <c r="AJ34" s="95">
        <v>2969.6</v>
      </c>
      <c r="AK34" s="95">
        <v>2969.6</v>
      </c>
      <c r="AL34" s="95">
        <v>0</v>
      </c>
      <c r="AM34" s="95">
        <v>0</v>
      </c>
      <c r="AN34" s="95">
        <v>0</v>
      </c>
      <c r="AO34" s="95">
        <v>855315.28</v>
      </c>
      <c r="AP34" s="95">
        <v>54150.291486372007</v>
      </c>
      <c r="AQ34" s="95">
        <v>909465.57148637203</v>
      </c>
      <c r="AR34" s="95">
        <v>882494.25223340001</v>
      </c>
      <c r="AS34" s="95">
        <v>167166.40091396915</v>
      </c>
      <c r="AT34" s="95">
        <v>0</v>
      </c>
      <c r="AU34" s="95">
        <v>26971.319252972025</v>
      </c>
      <c r="AV34" s="95">
        <v>-113016.10942759714</v>
      </c>
      <c r="AW34" s="95">
        <v>0</v>
      </c>
      <c r="AX34" s="137"/>
      <c r="AY34" s="137"/>
      <c r="BG34" s="94"/>
      <c r="BH34" s="137"/>
    </row>
    <row r="35" spans="1:60" x14ac:dyDescent="0.3">
      <c r="A35" s="130">
        <v>136062</v>
      </c>
      <c r="B35" s="130">
        <v>3412176</v>
      </c>
      <c r="C35" s="131" t="s">
        <v>121</v>
      </c>
      <c r="D35" s="67">
        <v>202</v>
      </c>
      <c r="E35" s="67">
        <v>0</v>
      </c>
      <c r="F35" s="124">
        <v>202</v>
      </c>
      <c r="G35" s="95">
        <v>656093.81000000006</v>
      </c>
      <c r="H35" s="67">
        <v>123.00000000000001</v>
      </c>
      <c r="I35" s="95">
        <v>57810</v>
      </c>
      <c r="J35" s="67">
        <v>130.00000000000009</v>
      </c>
      <c r="K35" s="95">
        <v>76700</v>
      </c>
      <c r="L35" s="67">
        <v>0</v>
      </c>
      <c r="M35" s="95">
        <v>0</v>
      </c>
      <c r="N35" s="67">
        <v>3.0000000000000098</v>
      </c>
      <c r="O35" s="95">
        <v>810</v>
      </c>
      <c r="P35" s="67">
        <v>1.9999999999999998</v>
      </c>
      <c r="Q35" s="95">
        <v>840</v>
      </c>
      <c r="R35" s="67">
        <v>0</v>
      </c>
      <c r="S35" s="95">
        <v>0</v>
      </c>
      <c r="T35" s="67">
        <v>112.0000000000001</v>
      </c>
      <c r="U35" s="95">
        <v>54880</v>
      </c>
      <c r="V35" s="67">
        <v>84.000000000000028</v>
      </c>
      <c r="W35" s="95">
        <v>53760</v>
      </c>
      <c r="X35" s="95">
        <v>134510</v>
      </c>
      <c r="Y35" s="95">
        <v>110290</v>
      </c>
      <c r="Z35" s="95">
        <v>244800</v>
      </c>
      <c r="AA35" s="67">
        <v>77.781609195402339</v>
      </c>
      <c r="AB35" s="95">
        <v>43946.61</v>
      </c>
      <c r="AC35" s="67">
        <v>88.822695035460995</v>
      </c>
      <c r="AD35" s="95">
        <v>100369.65</v>
      </c>
      <c r="AE35" s="95">
        <v>121300</v>
      </c>
      <c r="AF35" s="137"/>
      <c r="AG35" s="95">
        <v>121300</v>
      </c>
      <c r="AH35" s="95">
        <v>0</v>
      </c>
      <c r="AI35" s="95">
        <v>0</v>
      </c>
      <c r="AJ35" s="95">
        <v>6246.4</v>
      </c>
      <c r="AK35" s="95">
        <v>6246.4</v>
      </c>
      <c r="AL35" s="95">
        <v>0</v>
      </c>
      <c r="AM35" s="95">
        <v>0</v>
      </c>
      <c r="AN35" s="95">
        <v>0</v>
      </c>
      <c r="AO35" s="95">
        <v>1172756.47</v>
      </c>
      <c r="AP35" s="95">
        <v>8589.2805884050704</v>
      </c>
      <c r="AQ35" s="95">
        <v>1181345.7505884049</v>
      </c>
      <c r="AR35" s="95">
        <v>1146752.5882740899</v>
      </c>
      <c r="AS35" s="95">
        <v>160463.48508887255</v>
      </c>
      <c r="AT35" s="95">
        <v>0</v>
      </c>
      <c r="AU35" s="95">
        <v>34593.162314315094</v>
      </c>
      <c r="AV35" s="95">
        <v>-151874.20450046749</v>
      </c>
      <c r="AW35" s="95">
        <v>0</v>
      </c>
      <c r="AX35" s="137"/>
      <c r="AY35" s="137"/>
      <c r="BG35" s="94"/>
      <c r="BH35" s="137"/>
    </row>
    <row r="36" spans="1:60" x14ac:dyDescent="0.3">
      <c r="A36" s="130">
        <v>104634</v>
      </c>
      <c r="B36" s="130">
        <v>3413513</v>
      </c>
      <c r="C36" s="131" t="s">
        <v>534</v>
      </c>
      <c r="D36" s="67">
        <v>309</v>
      </c>
      <c r="E36" s="67">
        <v>0</v>
      </c>
      <c r="F36" s="124">
        <v>309</v>
      </c>
      <c r="G36" s="95">
        <v>1003628.66</v>
      </c>
      <c r="H36" s="67">
        <v>88</v>
      </c>
      <c r="I36" s="95">
        <v>41360</v>
      </c>
      <c r="J36" s="67">
        <v>98.999999999999972</v>
      </c>
      <c r="K36" s="95">
        <v>58410</v>
      </c>
      <c r="L36" s="67">
        <v>12.038961038961052</v>
      </c>
      <c r="M36" s="95">
        <v>2648.57</v>
      </c>
      <c r="N36" s="67">
        <v>72.233766233766303</v>
      </c>
      <c r="O36" s="95">
        <v>19503.12</v>
      </c>
      <c r="P36" s="67">
        <v>55.178571428571558</v>
      </c>
      <c r="Q36" s="95">
        <v>23175</v>
      </c>
      <c r="R36" s="67">
        <v>28.090909090909086</v>
      </c>
      <c r="S36" s="95">
        <v>12921.82</v>
      </c>
      <c r="T36" s="67">
        <v>55.178571428571558</v>
      </c>
      <c r="U36" s="95">
        <v>27037.5</v>
      </c>
      <c r="V36" s="67">
        <v>69.224025974025963</v>
      </c>
      <c r="W36" s="95">
        <v>44303.38</v>
      </c>
      <c r="X36" s="95">
        <v>99770</v>
      </c>
      <c r="Y36" s="95">
        <v>129589.39000000001</v>
      </c>
      <c r="Z36" s="95">
        <v>229359.39</v>
      </c>
      <c r="AA36" s="67">
        <v>31.483018867924471</v>
      </c>
      <c r="AB36" s="95">
        <v>17787.91</v>
      </c>
      <c r="AC36" s="67">
        <v>108.98837209302326</v>
      </c>
      <c r="AD36" s="95">
        <v>123156.86</v>
      </c>
      <c r="AE36" s="95">
        <v>121300</v>
      </c>
      <c r="AF36" s="137"/>
      <c r="AG36" s="95">
        <v>121300</v>
      </c>
      <c r="AH36" s="95">
        <v>0</v>
      </c>
      <c r="AI36" s="95">
        <v>0</v>
      </c>
      <c r="AJ36" s="95">
        <v>4070.4</v>
      </c>
      <c r="AK36" s="95">
        <v>4070.4</v>
      </c>
      <c r="AL36" s="95">
        <v>0</v>
      </c>
      <c r="AM36" s="95">
        <v>0</v>
      </c>
      <c r="AN36" s="95">
        <v>0</v>
      </c>
      <c r="AO36" s="95">
        <v>1499303.22</v>
      </c>
      <c r="AP36" s="95">
        <v>3.6714496802824972E-2</v>
      </c>
      <c r="AQ36" s="95">
        <v>1499303.2567144968</v>
      </c>
      <c r="AR36" s="95">
        <v>1439914.4477201363</v>
      </c>
      <c r="AS36" s="95">
        <v>194485.06078125906</v>
      </c>
      <c r="AT36" s="95">
        <v>0</v>
      </c>
      <c r="AU36" s="95">
        <v>59388.808994360501</v>
      </c>
      <c r="AV36" s="95">
        <v>-194485.02406676227</v>
      </c>
      <c r="AW36" s="95">
        <v>0</v>
      </c>
      <c r="AX36" s="137"/>
      <c r="AY36" s="137"/>
      <c r="BG36" s="94"/>
      <c r="BH36" s="137"/>
    </row>
    <row r="37" spans="1:60" x14ac:dyDescent="0.3">
      <c r="A37" s="130">
        <v>104635</v>
      </c>
      <c r="B37" s="130">
        <v>3413514</v>
      </c>
      <c r="C37" s="131" t="s">
        <v>535</v>
      </c>
      <c r="D37" s="67">
        <v>192</v>
      </c>
      <c r="E37" s="67">
        <v>0</v>
      </c>
      <c r="F37" s="124">
        <v>192</v>
      </c>
      <c r="G37" s="95">
        <v>623613.92000000004</v>
      </c>
      <c r="H37" s="67">
        <v>63.999999999999929</v>
      </c>
      <c r="I37" s="95">
        <v>30080</v>
      </c>
      <c r="J37" s="67">
        <v>69.999999999999929</v>
      </c>
      <c r="K37" s="95">
        <v>41300</v>
      </c>
      <c r="L37" s="67">
        <v>0</v>
      </c>
      <c r="M37" s="95">
        <v>0</v>
      </c>
      <c r="N37" s="67">
        <v>48.251308900523512</v>
      </c>
      <c r="O37" s="95">
        <v>13027.85</v>
      </c>
      <c r="P37" s="67">
        <v>5.0261780104712059</v>
      </c>
      <c r="Q37" s="95">
        <v>2110.9899999999998</v>
      </c>
      <c r="R37" s="67">
        <v>1.0052356020942412</v>
      </c>
      <c r="S37" s="95">
        <v>462.41</v>
      </c>
      <c r="T37" s="67">
        <v>80.418848167539267</v>
      </c>
      <c r="U37" s="95">
        <v>39405.24</v>
      </c>
      <c r="V37" s="67">
        <v>53.277486910994696</v>
      </c>
      <c r="W37" s="95">
        <v>34097.589999999997</v>
      </c>
      <c r="X37" s="95">
        <v>71380</v>
      </c>
      <c r="Y37" s="95">
        <v>89104.079999999987</v>
      </c>
      <c r="Z37" s="95">
        <v>160484.07999999999</v>
      </c>
      <c r="AA37" s="67">
        <v>11.636363636363635</v>
      </c>
      <c r="AB37" s="95">
        <v>6574.55</v>
      </c>
      <c r="AC37" s="67">
        <v>68.165680473372774</v>
      </c>
      <c r="AD37" s="95">
        <v>77027.22</v>
      </c>
      <c r="AE37" s="95">
        <v>121300</v>
      </c>
      <c r="AF37" s="137"/>
      <c r="AG37" s="95">
        <v>121300</v>
      </c>
      <c r="AH37" s="95">
        <v>0</v>
      </c>
      <c r="AI37" s="95">
        <v>0</v>
      </c>
      <c r="AJ37" s="95">
        <v>2688</v>
      </c>
      <c r="AK37" s="95">
        <v>2688</v>
      </c>
      <c r="AL37" s="95">
        <v>0</v>
      </c>
      <c r="AM37" s="95">
        <v>0</v>
      </c>
      <c r="AN37" s="95">
        <v>0</v>
      </c>
      <c r="AO37" s="95">
        <v>991687.77</v>
      </c>
      <c r="AP37" s="95">
        <v>3.0659743577859274E-2</v>
      </c>
      <c r="AQ37" s="95">
        <v>991687.8006597436</v>
      </c>
      <c r="AR37" s="95">
        <v>954834.31574551214</v>
      </c>
      <c r="AS37" s="95">
        <v>126627.38902860235</v>
      </c>
      <c r="AT37" s="95">
        <v>0</v>
      </c>
      <c r="AU37" s="95">
        <v>36853.484914231463</v>
      </c>
      <c r="AV37" s="95">
        <v>-126627.35836885877</v>
      </c>
      <c r="AW37" s="95">
        <v>0</v>
      </c>
      <c r="AX37" s="137"/>
      <c r="AY37" s="137"/>
      <c r="BG37" s="94"/>
      <c r="BH37" s="137"/>
    </row>
    <row r="38" spans="1:60" x14ac:dyDescent="0.3">
      <c r="A38" s="130">
        <v>104549</v>
      </c>
      <c r="B38" s="130">
        <v>3412084</v>
      </c>
      <c r="C38" s="131" t="s">
        <v>484</v>
      </c>
      <c r="D38" s="67">
        <v>337</v>
      </c>
      <c r="E38" s="67">
        <v>0</v>
      </c>
      <c r="F38" s="124">
        <v>337</v>
      </c>
      <c r="G38" s="95">
        <v>1094572.3500000001</v>
      </c>
      <c r="H38" s="67">
        <v>88.999999999999915</v>
      </c>
      <c r="I38" s="95">
        <v>41830</v>
      </c>
      <c r="J38" s="67">
        <v>104.00000000000007</v>
      </c>
      <c r="K38" s="95">
        <v>61360</v>
      </c>
      <c r="L38" s="67">
        <v>12.107784431137707</v>
      </c>
      <c r="M38" s="95">
        <v>2663.71</v>
      </c>
      <c r="N38" s="67">
        <v>132.17664670658667</v>
      </c>
      <c r="O38" s="95">
        <v>35687.69</v>
      </c>
      <c r="P38" s="67">
        <v>2.0179640718562877</v>
      </c>
      <c r="Q38" s="95">
        <v>847.54</v>
      </c>
      <c r="R38" s="67">
        <v>12.107784431137707</v>
      </c>
      <c r="S38" s="95">
        <v>5569.58</v>
      </c>
      <c r="T38" s="67">
        <v>84.754491017964085</v>
      </c>
      <c r="U38" s="95">
        <v>41529.699999999997</v>
      </c>
      <c r="V38" s="67">
        <v>37.332335329341163</v>
      </c>
      <c r="W38" s="95">
        <v>23892.69</v>
      </c>
      <c r="X38" s="95">
        <v>103190</v>
      </c>
      <c r="Y38" s="95">
        <v>110190.91</v>
      </c>
      <c r="Z38" s="95">
        <v>213380.91</v>
      </c>
      <c r="AA38" s="67">
        <v>15.873188405797094</v>
      </c>
      <c r="AB38" s="95">
        <v>8968.35</v>
      </c>
      <c r="AC38" s="67">
        <v>101.57801418439716</v>
      </c>
      <c r="AD38" s="95">
        <v>114783.16</v>
      </c>
      <c r="AE38" s="95">
        <v>121300</v>
      </c>
      <c r="AF38" s="137"/>
      <c r="AG38" s="95">
        <v>121300</v>
      </c>
      <c r="AH38" s="95">
        <v>0</v>
      </c>
      <c r="AI38" s="95">
        <v>0</v>
      </c>
      <c r="AJ38" s="95">
        <v>16217.5</v>
      </c>
      <c r="AK38" s="95">
        <v>16217.5</v>
      </c>
      <c r="AL38" s="95">
        <v>0</v>
      </c>
      <c r="AM38" s="95">
        <v>0</v>
      </c>
      <c r="AN38" s="95">
        <v>0</v>
      </c>
      <c r="AO38" s="95">
        <v>1569222.27</v>
      </c>
      <c r="AP38" s="95">
        <v>3.1074974163416043E-2</v>
      </c>
      <c r="AQ38" s="95">
        <v>1569222.3010749742</v>
      </c>
      <c r="AR38" s="95">
        <v>1503415.3894704916</v>
      </c>
      <c r="AS38" s="95">
        <v>214662.62736001457</v>
      </c>
      <c r="AT38" s="95">
        <v>0</v>
      </c>
      <c r="AU38" s="95">
        <v>65806.911604482681</v>
      </c>
      <c r="AV38" s="95">
        <v>-214662.5962850404</v>
      </c>
      <c r="AW38" s="95">
        <v>0</v>
      </c>
      <c r="AX38" s="137"/>
      <c r="AY38" s="137"/>
      <c r="BG38" s="94"/>
      <c r="BH38" s="137"/>
    </row>
    <row r="39" spans="1:60" x14ac:dyDescent="0.3">
      <c r="A39" s="130">
        <v>136118</v>
      </c>
      <c r="B39" s="130">
        <v>3412242</v>
      </c>
      <c r="C39" s="131" t="s">
        <v>519</v>
      </c>
      <c r="D39" s="67">
        <v>471</v>
      </c>
      <c r="E39" s="67">
        <v>0</v>
      </c>
      <c r="F39" s="124">
        <v>471</v>
      </c>
      <c r="G39" s="95">
        <v>1529802.9</v>
      </c>
      <c r="H39" s="67">
        <v>229.00000000000006</v>
      </c>
      <c r="I39" s="95">
        <v>107630</v>
      </c>
      <c r="J39" s="67">
        <v>232.99999999999997</v>
      </c>
      <c r="K39" s="95">
        <v>137470</v>
      </c>
      <c r="L39" s="67">
        <v>2.0085287846481892</v>
      </c>
      <c r="M39" s="95">
        <v>441.88</v>
      </c>
      <c r="N39" s="67">
        <v>14.059701492537306</v>
      </c>
      <c r="O39" s="95">
        <v>3796.12</v>
      </c>
      <c r="P39" s="67">
        <v>51.217484008528629</v>
      </c>
      <c r="Q39" s="95">
        <v>21511.34</v>
      </c>
      <c r="R39" s="67">
        <v>87.371002132196153</v>
      </c>
      <c r="S39" s="95">
        <v>40190.660000000003</v>
      </c>
      <c r="T39" s="67">
        <v>266.13006396588497</v>
      </c>
      <c r="U39" s="95">
        <v>130403.73</v>
      </c>
      <c r="V39" s="67">
        <v>40.170575692963737</v>
      </c>
      <c r="W39" s="95">
        <v>25709.17</v>
      </c>
      <c r="X39" s="95">
        <v>245100</v>
      </c>
      <c r="Y39" s="95">
        <v>222052.89999999997</v>
      </c>
      <c r="Z39" s="95">
        <v>467152.89999999997</v>
      </c>
      <c r="AA39" s="67">
        <v>186.29104477611918</v>
      </c>
      <c r="AB39" s="95">
        <v>105254.44</v>
      </c>
      <c r="AC39" s="67">
        <v>190.5</v>
      </c>
      <c r="AD39" s="95">
        <v>215265</v>
      </c>
      <c r="AE39" s="95">
        <v>121300</v>
      </c>
      <c r="AF39" s="137"/>
      <c r="AG39" s="95">
        <v>121300</v>
      </c>
      <c r="AH39" s="95">
        <v>0</v>
      </c>
      <c r="AI39" s="95">
        <v>0</v>
      </c>
      <c r="AJ39" s="95">
        <v>48640</v>
      </c>
      <c r="AK39" s="95">
        <v>48640</v>
      </c>
      <c r="AL39" s="95">
        <v>0</v>
      </c>
      <c r="AM39" s="95">
        <v>0</v>
      </c>
      <c r="AN39" s="95">
        <v>0</v>
      </c>
      <c r="AO39" s="95">
        <v>2487415.2399999998</v>
      </c>
      <c r="AP39" s="95">
        <v>119359.99805194493</v>
      </c>
      <c r="AQ39" s="95">
        <v>2606775.2380519449</v>
      </c>
      <c r="AR39" s="95">
        <v>2507415.8249011473</v>
      </c>
      <c r="AS39" s="95">
        <v>466413.99472248077</v>
      </c>
      <c r="AT39" s="95">
        <v>0</v>
      </c>
      <c r="AU39" s="95">
        <v>99359.413150797598</v>
      </c>
      <c r="AV39" s="95">
        <v>-347053.99667053582</v>
      </c>
      <c r="AW39" s="95">
        <v>0</v>
      </c>
      <c r="AX39" s="137"/>
      <c r="AY39" s="137"/>
      <c r="BG39" s="94"/>
      <c r="BH39" s="137"/>
    </row>
    <row r="40" spans="1:60" x14ac:dyDescent="0.3">
      <c r="A40" s="130">
        <v>104682</v>
      </c>
      <c r="B40" s="130">
        <v>3415200</v>
      </c>
      <c r="C40" s="131" t="s">
        <v>570</v>
      </c>
      <c r="D40" s="67">
        <v>436</v>
      </c>
      <c r="E40" s="67">
        <v>0</v>
      </c>
      <c r="F40" s="124">
        <v>436</v>
      </c>
      <c r="G40" s="95">
        <v>1416123.28</v>
      </c>
      <c r="H40" s="67">
        <v>17</v>
      </c>
      <c r="I40" s="95">
        <v>7990</v>
      </c>
      <c r="J40" s="67">
        <v>18.999999999999979</v>
      </c>
      <c r="K40" s="95">
        <v>11210</v>
      </c>
      <c r="L40" s="67">
        <v>31.071264367816109</v>
      </c>
      <c r="M40" s="95">
        <v>6835.68</v>
      </c>
      <c r="N40" s="67">
        <v>24.05517241379308</v>
      </c>
      <c r="O40" s="95">
        <v>6494.9</v>
      </c>
      <c r="P40" s="67">
        <v>11.025287356321847</v>
      </c>
      <c r="Q40" s="95">
        <v>4630.62</v>
      </c>
      <c r="R40" s="67">
        <v>9.0206896551724167</v>
      </c>
      <c r="S40" s="95">
        <v>4149.5200000000004</v>
      </c>
      <c r="T40" s="67">
        <v>15.03448275862071</v>
      </c>
      <c r="U40" s="95">
        <v>7366.9</v>
      </c>
      <c r="V40" s="67">
        <v>11.025287356321847</v>
      </c>
      <c r="W40" s="95">
        <v>7056.18</v>
      </c>
      <c r="X40" s="95">
        <v>19200</v>
      </c>
      <c r="Y40" s="95">
        <v>36533.800000000003</v>
      </c>
      <c r="Z40" s="95">
        <v>55733.8</v>
      </c>
      <c r="AA40" s="67">
        <v>41.132075471698101</v>
      </c>
      <c r="AB40" s="95">
        <v>23239.62</v>
      </c>
      <c r="AC40" s="67">
        <v>115.48108108108109</v>
      </c>
      <c r="AD40" s="95">
        <v>130493.62</v>
      </c>
      <c r="AE40" s="95">
        <v>121300</v>
      </c>
      <c r="AF40" s="137"/>
      <c r="AG40" s="95">
        <v>121300</v>
      </c>
      <c r="AH40" s="95">
        <v>112649.6799999997</v>
      </c>
      <c r="AI40" s="95">
        <v>0</v>
      </c>
      <c r="AJ40" s="95">
        <v>12057.6</v>
      </c>
      <c r="AK40" s="95">
        <v>12057.6</v>
      </c>
      <c r="AL40" s="95">
        <v>0</v>
      </c>
      <c r="AM40" s="95">
        <v>48879</v>
      </c>
      <c r="AN40" s="95">
        <v>0</v>
      </c>
      <c r="AO40" s="95">
        <v>1920476.6</v>
      </c>
      <c r="AP40" s="95">
        <v>2.2880990444145884E-2</v>
      </c>
      <c r="AQ40" s="95">
        <v>1920476.6228809906</v>
      </c>
      <c r="AR40" s="95">
        <v>1863257.6450799031</v>
      </c>
      <c r="AS40" s="95">
        <v>385409.20926631842</v>
      </c>
      <c r="AT40" s="95">
        <v>0</v>
      </c>
      <c r="AU40" s="95">
        <v>57218.977801087545</v>
      </c>
      <c r="AV40" s="95">
        <v>-385409.18638532795</v>
      </c>
      <c r="AW40" s="95">
        <v>112649.6799999997</v>
      </c>
      <c r="AX40" s="137"/>
      <c r="AY40" s="137"/>
      <c r="BG40" s="94"/>
      <c r="BH40" s="137"/>
    </row>
    <row r="41" spans="1:60" x14ac:dyDescent="0.3">
      <c r="A41" s="130">
        <v>131800</v>
      </c>
      <c r="B41" s="130">
        <v>3412229</v>
      </c>
      <c r="C41" s="131" t="s">
        <v>507</v>
      </c>
      <c r="D41" s="67">
        <v>399</v>
      </c>
      <c r="E41" s="67">
        <v>0</v>
      </c>
      <c r="F41" s="124">
        <v>399</v>
      </c>
      <c r="G41" s="95">
        <v>1295947.68</v>
      </c>
      <c r="H41" s="67">
        <v>194.99999999999991</v>
      </c>
      <c r="I41" s="95">
        <v>91650</v>
      </c>
      <c r="J41" s="67">
        <v>204.99999999999991</v>
      </c>
      <c r="K41" s="95">
        <v>120950</v>
      </c>
      <c r="L41" s="67">
        <v>0.99999999999999956</v>
      </c>
      <c r="M41" s="95">
        <v>220</v>
      </c>
      <c r="N41" s="67">
        <v>7.9999999999999964</v>
      </c>
      <c r="O41" s="95">
        <v>2160</v>
      </c>
      <c r="P41" s="67">
        <v>44.999999999999979</v>
      </c>
      <c r="Q41" s="95">
        <v>18900</v>
      </c>
      <c r="R41" s="67">
        <v>0.99999999999999956</v>
      </c>
      <c r="S41" s="95">
        <v>460</v>
      </c>
      <c r="T41" s="67">
        <v>167.99999999999986</v>
      </c>
      <c r="U41" s="95">
        <v>82320</v>
      </c>
      <c r="V41" s="67">
        <v>172.99999999999986</v>
      </c>
      <c r="W41" s="95">
        <v>110720</v>
      </c>
      <c r="X41" s="95">
        <v>212600</v>
      </c>
      <c r="Y41" s="95">
        <v>214780</v>
      </c>
      <c r="Z41" s="95">
        <v>427380</v>
      </c>
      <c r="AA41" s="67">
        <v>185.33431952662707</v>
      </c>
      <c r="AB41" s="95">
        <v>104713.89</v>
      </c>
      <c r="AC41" s="67">
        <v>200.20494699646645</v>
      </c>
      <c r="AD41" s="95">
        <v>226231.59</v>
      </c>
      <c r="AE41" s="95">
        <v>121300</v>
      </c>
      <c r="AF41" s="137"/>
      <c r="AG41" s="95">
        <v>121300</v>
      </c>
      <c r="AH41" s="95">
        <v>0</v>
      </c>
      <c r="AI41" s="95">
        <v>0</v>
      </c>
      <c r="AJ41" s="95">
        <v>47616</v>
      </c>
      <c r="AK41" s="95">
        <v>47616</v>
      </c>
      <c r="AL41" s="95">
        <v>0</v>
      </c>
      <c r="AM41" s="95">
        <v>0</v>
      </c>
      <c r="AN41" s="95">
        <v>0</v>
      </c>
      <c r="AO41" s="95">
        <v>2223189.16</v>
      </c>
      <c r="AP41" s="95">
        <v>464382.58161267696</v>
      </c>
      <c r="AQ41" s="95">
        <v>2687571.741612677</v>
      </c>
      <c r="AR41" s="95">
        <v>2587912.7613771693</v>
      </c>
      <c r="AS41" s="95">
        <v>756880.64945980452</v>
      </c>
      <c r="AT41" s="95">
        <v>0</v>
      </c>
      <c r="AU41" s="95">
        <v>99658.980235507712</v>
      </c>
      <c r="AV41" s="95">
        <v>-292498.06784712756</v>
      </c>
      <c r="AW41" s="95">
        <v>0</v>
      </c>
      <c r="AX41" s="137"/>
      <c r="AY41" s="137"/>
      <c r="BG41" s="94"/>
      <c r="BH41" s="137"/>
    </row>
    <row r="42" spans="1:60" x14ac:dyDescent="0.3">
      <c r="A42" s="130">
        <v>132176</v>
      </c>
      <c r="B42" s="130">
        <v>3412232</v>
      </c>
      <c r="C42" s="131" t="s">
        <v>1019</v>
      </c>
      <c r="D42" s="67">
        <v>227</v>
      </c>
      <c r="E42" s="67">
        <v>0</v>
      </c>
      <c r="F42" s="124">
        <v>227</v>
      </c>
      <c r="G42" s="95">
        <v>737293.54</v>
      </c>
      <c r="H42" s="67">
        <v>113.99999999999996</v>
      </c>
      <c r="I42" s="95">
        <v>53580</v>
      </c>
      <c r="J42" s="67">
        <v>115.00000000000011</v>
      </c>
      <c r="K42" s="95">
        <v>67850</v>
      </c>
      <c r="L42" s="67">
        <v>0</v>
      </c>
      <c r="M42" s="95">
        <v>0</v>
      </c>
      <c r="N42" s="67">
        <v>2.0177777777777783</v>
      </c>
      <c r="O42" s="95">
        <v>544.79999999999995</v>
      </c>
      <c r="P42" s="67">
        <v>2.0177777777777783</v>
      </c>
      <c r="Q42" s="95">
        <v>847.47</v>
      </c>
      <c r="R42" s="67">
        <v>18.16</v>
      </c>
      <c r="S42" s="95">
        <v>8353.6</v>
      </c>
      <c r="T42" s="67">
        <v>72.64</v>
      </c>
      <c r="U42" s="95">
        <v>35593.599999999999</v>
      </c>
      <c r="V42" s="67">
        <v>130.14666666666659</v>
      </c>
      <c r="W42" s="95">
        <v>83293.87</v>
      </c>
      <c r="X42" s="95">
        <v>121430</v>
      </c>
      <c r="Y42" s="95">
        <v>128633.34</v>
      </c>
      <c r="Z42" s="95">
        <v>250063.34</v>
      </c>
      <c r="AA42" s="67">
        <v>66.905263157894709</v>
      </c>
      <c r="AB42" s="95">
        <v>37801.47</v>
      </c>
      <c r="AC42" s="67">
        <v>115.03378378378379</v>
      </c>
      <c r="AD42" s="95">
        <v>129988.18</v>
      </c>
      <c r="AE42" s="95">
        <v>121300</v>
      </c>
      <c r="AF42" s="137"/>
      <c r="AG42" s="95">
        <v>121300</v>
      </c>
      <c r="AH42" s="95">
        <v>0</v>
      </c>
      <c r="AI42" s="95">
        <v>0</v>
      </c>
      <c r="AJ42" s="95">
        <v>5094.4000000000005</v>
      </c>
      <c r="AK42" s="95">
        <v>5094.4000000000005</v>
      </c>
      <c r="AL42" s="95">
        <v>0</v>
      </c>
      <c r="AM42" s="95">
        <v>0</v>
      </c>
      <c r="AN42" s="95">
        <v>0</v>
      </c>
      <c r="AO42" s="95">
        <v>1281540.93</v>
      </c>
      <c r="AP42" s="95">
        <v>40642.129320913686</v>
      </c>
      <c r="AQ42" s="95">
        <v>1322183.0593209136</v>
      </c>
      <c r="AR42" s="95">
        <v>1286444.9996470225</v>
      </c>
      <c r="AS42" s="95">
        <v>209277.8883907141</v>
      </c>
      <c r="AT42" s="95">
        <v>0</v>
      </c>
      <c r="AU42" s="95">
        <v>35738.05967389117</v>
      </c>
      <c r="AV42" s="95">
        <v>-168635.75906980041</v>
      </c>
      <c r="AW42" s="95">
        <v>0</v>
      </c>
      <c r="AX42" s="137"/>
      <c r="AY42" s="137"/>
      <c r="BG42" s="94"/>
      <c r="BH42" s="137"/>
    </row>
    <row r="43" spans="1:60" x14ac:dyDescent="0.3">
      <c r="A43" s="130">
        <v>104550</v>
      </c>
      <c r="B43" s="130">
        <v>3412086</v>
      </c>
      <c r="C43" s="131" t="s">
        <v>485</v>
      </c>
      <c r="D43" s="67">
        <v>226</v>
      </c>
      <c r="E43" s="67">
        <v>0</v>
      </c>
      <c r="F43" s="124">
        <v>226</v>
      </c>
      <c r="G43" s="95">
        <v>734045.55</v>
      </c>
      <c r="H43" s="67">
        <v>63.000000000000071</v>
      </c>
      <c r="I43" s="95">
        <v>29610</v>
      </c>
      <c r="J43" s="67">
        <v>66.999999999999901</v>
      </c>
      <c r="K43" s="95">
        <v>39530</v>
      </c>
      <c r="L43" s="67">
        <v>15.999999999999988</v>
      </c>
      <c r="M43" s="95">
        <v>3520</v>
      </c>
      <c r="N43" s="67">
        <v>8.0000000000000053</v>
      </c>
      <c r="O43" s="95">
        <v>2160</v>
      </c>
      <c r="P43" s="67">
        <v>53.999999999999972</v>
      </c>
      <c r="Q43" s="95">
        <v>22680</v>
      </c>
      <c r="R43" s="67">
        <v>8.9999999999999947</v>
      </c>
      <c r="S43" s="95">
        <v>4140</v>
      </c>
      <c r="T43" s="67">
        <v>48.999999999999915</v>
      </c>
      <c r="U43" s="95">
        <v>24010</v>
      </c>
      <c r="V43" s="67">
        <v>34.999999999999964</v>
      </c>
      <c r="W43" s="95">
        <v>22400</v>
      </c>
      <c r="X43" s="95">
        <v>69140</v>
      </c>
      <c r="Y43" s="95">
        <v>78910</v>
      </c>
      <c r="Z43" s="95">
        <v>148050</v>
      </c>
      <c r="AA43" s="67">
        <v>16.39378238341968</v>
      </c>
      <c r="AB43" s="95">
        <v>9262.49</v>
      </c>
      <c r="AC43" s="67">
        <v>92.39779005524862</v>
      </c>
      <c r="AD43" s="95">
        <v>104409.5</v>
      </c>
      <c r="AE43" s="95">
        <v>121300</v>
      </c>
      <c r="AF43" s="137"/>
      <c r="AG43" s="95">
        <v>121300</v>
      </c>
      <c r="AH43" s="95">
        <v>0</v>
      </c>
      <c r="AI43" s="95">
        <v>0</v>
      </c>
      <c r="AJ43" s="95">
        <v>13348.25</v>
      </c>
      <c r="AK43" s="95">
        <v>13348.25</v>
      </c>
      <c r="AL43" s="95">
        <v>0</v>
      </c>
      <c r="AM43" s="95">
        <v>0</v>
      </c>
      <c r="AN43" s="95">
        <v>0</v>
      </c>
      <c r="AO43" s="95">
        <v>1130415.79</v>
      </c>
      <c r="AP43" s="95">
        <v>3.9361532830769735E-2</v>
      </c>
      <c r="AQ43" s="95">
        <v>1130415.8293615328</v>
      </c>
      <c r="AR43" s="95">
        <v>1071410.1532157632</v>
      </c>
      <c r="AS43" s="95">
        <v>139207.45589205719</v>
      </c>
      <c r="AT43" s="95">
        <v>0</v>
      </c>
      <c r="AU43" s="95">
        <v>59005.676145769656</v>
      </c>
      <c r="AV43" s="95">
        <v>-139207.41653052435</v>
      </c>
      <c r="AW43" s="95">
        <v>0</v>
      </c>
      <c r="AX43" s="137"/>
      <c r="AY43" s="137"/>
      <c r="BG43" s="94"/>
      <c r="BH43" s="137"/>
    </row>
    <row r="44" spans="1:60" x14ac:dyDescent="0.3">
      <c r="A44" s="130">
        <v>130395</v>
      </c>
      <c r="B44" s="130">
        <v>3412221</v>
      </c>
      <c r="C44" s="131" t="s">
        <v>503</v>
      </c>
      <c r="D44" s="67">
        <v>396</v>
      </c>
      <c r="E44" s="67">
        <v>0</v>
      </c>
      <c r="F44" s="124">
        <v>396</v>
      </c>
      <c r="G44" s="95">
        <v>1286203.71</v>
      </c>
      <c r="H44" s="67">
        <v>198.9999999999998</v>
      </c>
      <c r="I44" s="95">
        <v>93530</v>
      </c>
      <c r="J44" s="67">
        <v>203.00000000000014</v>
      </c>
      <c r="K44" s="95">
        <v>119770</v>
      </c>
      <c r="L44" s="67">
        <v>2.0101522842639614</v>
      </c>
      <c r="M44" s="95">
        <v>442.23</v>
      </c>
      <c r="N44" s="67">
        <v>8.0406091370558457</v>
      </c>
      <c r="O44" s="95">
        <v>2170.96</v>
      </c>
      <c r="P44" s="67">
        <v>19.09644670050761</v>
      </c>
      <c r="Q44" s="95">
        <v>8020.51</v>
      </c>
      <c r="R44" s="67">
        <v>9.045685279187806</v>
      </c>
      <c r="S44" s="95">
        <v>4161.0200000000004</v>
      </c>
      <c r="T44" s="67">
        <v>156.79187817258872</v>
      </c>
      <c r="U44" s="95">
        <v>76828.02</v>
      </c>
      <c r="V44" s="67">
        <v>196.99492385786795</v>
      </c>
      <c r="W44" s="95">
        <v>126076.75</v>
      </c>
      <c r="X44" s="95">
        <v>213300</v>
      </c>
      <c r="Y44" s="95">
        <v>217699.49</v>
      </c>
      <c r="Z44" s="95">
        <v>430999.49</v>
      </c>
      <c r="AA44" s="67">
        <v>208.90434782608696</v>
      </c>
      <c r="AB44" s="95">
        <v>118030.96</v>
      </c>
      <c r="AC44" s="67">
        <v>234.25352112676055</v>
      </c>
      <c r="AD44" s="95">
        <v>264706.48</v>
      </c>
      <c r="AE44" s="95">
        <v>121300</v>
      </c>
      <c r="AF44" s="137"/>
      <c r="AG44" s="95">
        <v>121300</v>
      </c>
      <c r="AH44" s="95">
        <v>0</v>
      </c>
      <c r="AI44" s="95">
        <v>0</v>
      </c>
      <c r="AJ44" s="95">
        <v>46080</v>
      </c>
      <c r="AK44" s="95">
        <v>46080</v>
      </c>
      <c r="AL44" s="95">
        <v>0</v>
      </c>
      <c r="AM44" s="95">
        <v>0</v>
      </c>
      <c r="AN44" s="95">
        <v>0</v>
      </c>
      <c r="AO44" s="95">
        <v>2267320.6399999997</v>
      </c>
      <c r="AP44" s="95">
        <v>100509.90101863668</v>
      </c>
      <c r="AQ44" s="95">
        <v>2367830.5410186364</v>
      </c>
      <c r="AR44" s="95">
        <v>2274854.9979040655</v>
      </c>
      <c r="AS44" s="95">
        <v>400880.14110929921</v>
      </c>
      <c r="AT44" s="95">
        <v>0</v>
      </c>
      <c r="AU44" s="95">
        <v>92975.543114570901</v>
      </c>
      <c r="AV44" s="95">
        <v>-300370.2400906625</v>
      </c>
      <c r="AW44" s="95">
        <v>0</v>
      </c>
      <c r="AX44" s="137"/>
      <c r="AY44" s="137"/>
      <c r="BG44" s="94"/>
      <c r="BH44" s="137"/>
    </row>
    <row r="45" spans="1:60" x14ac:dyDescent="0.3">
      <c r="A45" s="130">
        <v>133333</v>
      </c>
      <c r="B45" s="130">
        <v>3413021</v>
      </c>
      <c r="C45" s="131" t="s">
        <v>522</v>
      </c>
      <c r="D45" s="67">
        <v>419</v>
      </c>
      <c r="E45" s="67">
        <v>0</v>
      </c>
      <c r="F45" s="124">
        <v>419</v>
      </c>
      <c r="G45" s="95">
        <v>1360907.46</v>
      </c>
      <c r="H45" s="67">
        <v>191.99999999999994</v>
      </c>
      <c r="I45" s="95">
        <v>90240</v>
      </c>
      <c r="J45" s="67">
        <v>204.00000000000003</v>
      </c>
      <c r="K45" s="95">
        <v>120360</v>
      </c>
      <c r="L45" s="67">
        <v>0</v>
      </c>
      <c r="M45" s="95">
        <v>0</v>
      </c>
      <c r="N45" s="67">
        <v>5.0000000000000098</v>
      </c>
      <c r="O45" s="95">
        <v>1350</v>
      </c>
      <c r="P45" s="67">
        <v>81.000000000000199</v>
      </c>
      <c r="Q45" s="95">
        <v>34020</v>
      </c>
      <c r="R45" s="67">
        <v>31.000000000000004</v>
      </c>
      <c r="S45" s="95">
        <v>14260</v>
      </c>
      <c r="T45" s="67">
        <v>160.99999999999986</v>
      </c>
      <c r="U45" s="95">
        <v>78890</v>
      </c>
      <c r="V45" s="67">
        <v>138.99999999999994</v>
      </c>
      <c r="W45" s="95">
        <v>88960</v>
      </c>
      <c r="X45" s="95">
        <v>210600</v>
      </c>
      <c r="Y45" s="95">
        <v>217480</v>
      </c>
      <c r="Z45" s="95">
        <v>428080</v>
      </c>
      <c r="AA45" s="67">
        <v>29.424157303370787</v>
      </c>
      <c r="AB45" s="95">
        <v>16624.650000000001</v>
      </c>
      <c r="AC45" s="67">
        <v>172.88252148997134</v>
      </c>
      <c r="AD45" s="95">
        <v>195357.25</v>
      </c>
      <c r="AE45" s="95">
        <v>121300</v>
      </c>
      <c r="AF45" s="137"/>
      <c r="AG45" s="95">
        <v>121300</v>
      </c>
      <c r="AH45" s="95">
        <v>0</v>
      </c>
      <c r="AI45" s="95">
        <v>0</v>
      </c>
      <c r="AJ45" s="95">
        <v>31232</v>
      </c>
      <c r="AK45" s="95">
        <v>31232</v>
      </c>
      <c r="AL45" s="95">
        <v>0</v>
      </c>
      <c r="AM45" s="95">
        <v>0</v>
      </c>
      <c r="AN45" s="95">
        <v>0</v>
      </c>
      <c r="AO45" s="95">
        <v>2153501.36</v>
      </c>
      <c r="AP45" s="95">
        <v>2.9453767961932924E-2</v>
      </c>
      <c r="AQ45" s="95">
        <v>2153501.3894537678</v>
      </c>
      <c r="AR45" s="95">
        <v>2060522.5151794348</v>
      </c>
      <c r="AS45" s="95">
        <v>286401.34081098763</v>
      </c>
      <c r="AT45" s="95">
        <v>0</v>
      </c>
      <c r="AU45" s="95">
        <v>92978.874274333008</v>
      </c>
      <c r="AV45" s="95">
        <v>-286401.31135721965</v>
      </c>
      <c r="AW45" s="95">
        <v>0</v>
      </c>
      <c r="AX45" s="137"/>
      <c r="AY45" s="137"/>
      <c r="BG45" s="94"/>
      <c r="BH45" s="137"/>
    </row>
    <row r="46" spans="1:60" x14ac:dyDescent="0.3">
      <c r="A46" s="130">
        <v>104555</v>
      </c>
      <c r="B46" s="130">
        <v>3412093</v>
      </c>
      <c r="C46" s="131" t="s">
        <v>487</v>
      </c>
      <c r="D46" s="67">
        <v>178</v>
      </c>
      <c r="E46" s="67">
        <v>0</v>
      </c>
      <c r="F46" s="124">
        <v>178</v>
      </c>
      <c r="G46" s="95">
        <v>578142.06999999995</v>
      </c>
      <c r="H46" s="67">
        <v>58.000000000000092</v>
      </c>
      <c r="I46" s="95">
        <v>27260</v>
      </c>
      <c r="J46" s="67">
        <v>58.000000000000092</v>
      </c>
      <c r="K46" s="95">
        <v>34220</v>
      </c>
      <c r="L46" s="67">
        <v>3.0000000000000067</v>
      </c>
      <c r="M46" s="95">
        <v>660</v>
      </c>
      <c r="N46" s="67">
        <v>29.000000000000046</v>
      </c>
      <c r="O46" s="95">
        <v>7830</v>
      </c>
      <c r="P46" s="67">
        <v>23.999999999999947</v>
      </c>
      <c r="Q46" s="95">
        <v>10080</v>
      </c>
      <c r="R46" s="67">
        <v>31.000000000000085</v>
      </c>
      <c r="S46" s="95">
        <v>14260</v>
      </c>
      <c r="T46" s="67">
        <v>72.000000000000014</v>
      </c>
      <c r="U46" s="95">
        <v>35280</v>
      </c>
      <c r="V46" s="67">
        <v>6.9999999999999973</v>
      </c>
      <c r="W46" s="95">
        <v>4480</v>
      </c>
      <c r="X46" s="95">
        <v>61480</v>
      </c>
      <c r="Y46" s="95">
        <v>72590</v>
      </c>
      <c r="Z46" s="95">
        <v>134070</v>
      </c>
      <c r="AA46" s="67">
        <v>42.598290598290539</v>
      </c>
      <c r="AB46" s="95">
        <v>24068.03</v>
      </c>
      <c r="AC46" s="67">
        <v>60.350146056475182</v>
      </c>
      <c r="AD46" s="95">
        <v>68195.67</v>
      </c>
      <c r="AE46" s="95">
        <v>121300</v>
      </c>
      <c r="AF46" s="137"/>
      <c r="AG46" s="95">
        <v>121300</v>
      </c>
      <c r="AH46" s="95">
        <v>0</v>
      </c>
      <c r="AI46" s="95">
        <v>0</v>
      </c>
      <c r="AJ46" s="95">
        <v>11726.5</v>
      </c>
      <c r="AK46" s="95">
        <v>11726.5</v>
      </c>
      <c r="AL46" s="95">
        <v>0</v>
      </c>
      <c r="AM46" s="95">
        <v>0</v>
      </c>
      <c r="AN46" s="95">
        <v>0</v>
      </c>
      <c r="AO46" s="95">
        <v>937502.27</v>
      </c>
      <c r="AP46" s="95">
        <v>4.752948813056334E-2</v>
      </c>
      <c r="AQ46" s="95">
        <v>937502.31752948812</v>
      </c>
      <c r="AR46" s="95">
        <v>880662.24714661692</v>
      </c>
      <c r="AS46" s="95">
        <v>105596.07593187255</v>
      </c>
      <c r="AT46" s="95">
        <v>0</v>
      </c>
      <c r="AU46" s="95">
        <v>56840.070382871199</v>
      </c>
      <c r="AV46" s="95">
        <v>-105596.02840238441</v>
      </c>
      <c r="AW46" s="95">
        <v>0</v>
      </c>
      <c r="AX46" s="137"/>
      <c r="AY46" s="137"/>
      <c r="BG46" s="94"/>
      <c r="BH46" s="137"/>
    </row>
    <row r="47" spans="1:60" x14ac:dyDescent="0.3">
      <c r="A47" s="130">
        <v>104554</v>
      </c>
      <c r="B47" s="130">
        <v>3412092</v>
      </c>
      <c r="C47" s="131" t="s">
        <v>486</v>
      </c>
      <c r="D47" s="67">
        <v>212</v>
      </c>
      <c r="E47" s="67">
        <v>0</v>
      </c>
      <c r="F47" s="124">
        <v>212</v>
      </c>
      <c r="G47" s="95">
        <v>688573.71</v>
      </c>
      <c r="H47" s="67">
        <v>99.999999999999972</v>
      </c>
      <c r="I47" s="95">
        <v>47000</v>
      </c>
      <c r="J47" s="67">
        <v>114.99999999999994</v>
      </c>
      <c r="K47" s="95">
        <v>67850</v>
      </c>
      <c r="L47" s="67">
        <v>1.9999999999999991</v>
      </c>
      <c r="M47" s="95">
        <v>440</v>
      </c>
      <c r="N47" s="67">
        <v>31.000000000000082</v>
      </c>
      <c r="O47" s="95">
        <v>8370</v>
      </c>
      <c r="P47" s="67">
        <v>27.00000000000006</v>
      </c>
      <c r="Q47" s="95">
        <v>11340</v>
      </c>
      <c r="R47" s="67">
        <v>31.999999999999982</v>
      </c>
      <c r="S47" s="95">
        <v>14720</v>
      </c>
      <c r="T47" s="67">
        <v>101.00000000000007</v>
      </c>
      <c r="U47" s="95">
        <v>49490</v>
      </c>
      <c r="V47" s="67">
        <v>11.000000000000002</v>
      </c>
      <c r="W47" s="95">
        <v>7040</v>
      </c>
      <c r="X47" s="95">
        <v>114850</v>
      </c>
      <c r="Y47" s="95">
        <v>91400</v>
      </c>
      <c r="Z47" s="95">
        <v>206250</v>
      </c>
      <c r="AA47" s="67">
        <v>19.000000000000007</v>
      </c>
      <c r="AB47" s="95">
        <v>10735</v>
      </c>
      <c r="AC47" s="67">
        <v>51.349480968858131</v>
      </c>
      <c r="AD47" s="95">
        <v>58024.91</v>
      </c>
      <c r="AE47" s="95">
        <v>121300</v>
      </c>
      <c r="AF47" s="137"/>
      <c r="AG47" s="95">
        <v>121300</v>
      </c>
      <c r="AH47" s="95">
        <v>0</v>
      </c>
      <c r="AI47" s="95">
        <v>0</v>
      </c>
      <c r="AJ47" s="95">
        <v>11726.5</v>
      </c>
      <c r="AK47" s="95">
        <v>11726.5</v>
      </c>
      <c r="AL47" s="95">
        <v>0</v>
      </c>
      <c r="AM47" s="95">
        <v>0</v>
      </c>
      <c r="AN47" s="95">
        <v>0</v>
      </c>
      <c r="AO47" s="95">
        <v>1096610.1200000001</v>
      </c>
      <c r="AP47" s="95">
        <v>1514.6899274419186</v>
      </c>
      <c r="AQ47" s="95">
        <v>1098124.8099274421</v>
      </c>
      <c r="AR47" s="95">
        <v>1059486.411070012</v>
      </c>
      <c r="AS47" s="95">
        <v>152024.30396464656</v>
      </c>
      <c r="AT47" s="95">
        <v>0</v>
      </c>
      <c r="AU47" s="95">
        <v>38638.398857430089</v>
      </c>
      <c r="AV47" s="95">
        <v>-150509.61403720465</v>
      </c>
      <c r="AW47" s="95">
        <v>0</v>
      </c>
      <c r="AX47" s="137"/>
      <c r="AY47" s="137"/>
      <c r="BG47" s="94"/>
      <c r="BH47" s="137"/>
    </row>
    <row r="48" spans="1:60" x14ac:dyDescent="0.3">
      <c r="A48" s="130">
        <v>133334</v>
      </c>
      <c r="B48" s="130">
        <v>3412241</v>
      </c>
      <c r="C48" s="131" t="s">
        <v>518</v>
      </c>
      <c r="D48" s="67">
        <v>414</v>
      </c>
      <c r="E48" s="67">
        <v>0</v>
      </c>
      <c r="F48" s="124">
        <v>414</v>
      </c>
      <c r="G48" s="95">
        <v>1344667.52</v>
      </c>
      <c r="H48" s="67">
        <v>117.00000000000004</v>
      </c>
      <c r="I48" s="95">
        <v>54990</v>
      </c>
      <c r="J48" s="67">
        <v>126.0000000000002</v>
      </c>
      <c r="K48" s="95">
        <v>74340</v>
      </c>
      <c r="L48" s="67">
        <v>42.101694915254122</v>
      </c>
      <c r="M48" s="95">
        <v>9262.3700000000008</v>
      </c>
      <c r="N48" s="67">
        <v>87.210653753026477</v>
      </c>
      <c r="O48" s="95">
        <v>23546.880000000001</v>
      </c>
      <c r="P48" s="67">
        <v>95.230024213075254</v>
      </c>
      <c r="Q48" s="95">
        <v>39996.61</v>
      </c>
      <c r="R48" s="67">
        <v>19.046004842615009</v>
      </c>
      <c r="S48" s="95">
        <v>8761.16</v>
      </c>
      <c r="T48" s="67">
        <v>32.077481840193705</v>
      </c>
      <c r="U48" s="95">
        <v>15717.97</v>
      </c>
      <c r="V48" s="67">
        <v>24.058111380145299</v>
      </c>
      <c r="W48" s="95">
        <v>15397.19</v>
      </c>
      <c r="X48" s="95">
        <v>129330</v>
      </c>
      <c r="Y48" s="95">
        <v>112682.18000000001</v>
      </c>
      <c r="Z48" s="95">
        <v>242012.18</v>
      </c>
      <c r="AA48" s="67">
        <v>17.642045454545471</v>
      </c>
      <c r="AB48" s="95">
        <v>9967.76</v>
      </c>
      <c r="AC48" s="67">
        <v>115</v>
      </c>
      <c r="AD48" s="95">
        <v>129950</v>
      </c>
      <c r="AE48" s="95">
        <v>121300</v>
      </c>
      <c r="AF48" s="137"/>
      <c r="AG48" s="95">
        <v>121300</v>
      </c>
      <c r="AH48" s="95">
        <v>0</v>
      </c>
      <c r="AI48" s="95">
        <v>0</v>
      </c>
      <c r="AJ48" s="95">
        <v>42496</v>
      </c>
      <c r="AK48" s="95">
        <v>42496</v>
      </c>
      <c r="AL48" s="95">
        <v>0</v>
      </c>
      <c r="AM48" s="95">
        <v>0</v>
      </c>
      <c r="AN48" s="95">
        <v>0</v>
      </c>
      <c r="AO48" s="95">
        <v>1890393.46</v>
      </c>
      <c r="AP48" s="95">
        <v>2.7707727806579187E-2</v>
      </c>
      <c r="AQ48" s="95">
        <v>1890393.4877077278</v>
      </c>
      <c r="AR48" s="95">
        <v>1795927.3354913443</v>
      </c>
      <c r="AS48" s="95">
        <v>266756.36149814783</v>
      </c>
      <c r="AT48" s="95">
        <v>0</v>
      </c>
      <c r="AU48" s="95">
        <v>94466.152216383489</v>
      </c>
      <c r="AV48" s="95">
        <v>-266756.33379042003</v>
      </c>
      <c r="AW48" s="95">
        <v>0</v>
      </c>
      <c r="AX48" s="137"/>
      <c r="AY48" s="137"/>
      <c r="BG48" s="94"/>
      <c r="BH48" s="137"/>
    </row>
    <row r="49" spans="1:60" x14ac:dyDescent="0.3">
      <c r="A49" s="130">
        <v>131480</v>
      </c>
      <c r="B49" s="130">
        <v>3412226</v>
      </c>
      <c r="C49" s="131" t="s">
        <v>505</v>
      </c>
      <c r="D49" s="67">
        <v>253</v>
      </c>
      <c r="E49" s="67">
        <v>0</v>
      </c>
      <c r="F49" s="124">
        <v>253</v>
      </c>
      <c r="G49" s="95">
        <v>821741.26</v>
      </c>
      <c r="H49" s="67">
        <v>141.99999999999991</v>
      </c>
      <c r="I49" s="95">
        <v>66740</v>
      </c>
      <c r="J49" s="67">
        <v>145.00000000000006</v>
      </c>
      <c r="K49" s="95">
        <v>85550</v>
      </c>
      <c r="L49" s="67">
        <v>5.0198412698412591</v>
      </c>
      <c r="M49" s="95">
        <v>1104.3699999999999</v>
      </c>
      <c r="N49" s="67">
        <v>47.186507936508065</v>
      </c>
      <c r="O49" s="95">
        <v>12740.36</v>
      </c>
      <c r="P49" s="67">
        <v>1.0039682539682544</v>
      </c>
      <c r="Q49" s="95">
        <v>421.67</v>
      </c>
      <c r="R49" s="67">
        <v>46.182539682539797</v>
      </c>
      <c r="S49" s="95">
        <v>21243.97</v>
      </c>
      <c r="T49" s="67">
        <v>47.186507936508065</v>
      </c>
      <c r="U49" s="95">
        <v>23121.39</v>
      </c>
      <c r="V49" s="67">
        <v>87.345238095238031</v>
      </c>
      <c r="W49" s="95">
        <v>55900.95</v>
      </c>
      <c r="X49" s="95">
        <v>152290</v>
      </c>
      <c r="Y49" s="95">
        <v>114532.70999999999</v>
      </c>
      <c r="Z49" s="95">
        <v>266822.70999999996</v>
      </c>
      <c r="AA49" s="67">
        <v>48.92924528301878</v>
      </c>
      <c r="AB49" s="95">
        <v>27645.02</v>
      </c>
      <c r="AC49" s="67">
        <v>90.109589041095887</v>
      </c>
      <c r="AD49" s="95">
        <v>101823.84</v>
      </c>
      <c r="AE49" s="95">
        <v>121300</v>
      </c>
      <c r="AF49" s="137"/>
      <c r="AG49" s="95">
        <v>121300</v>
      </c>
      <c r="AH49" s="95">
        <v>0</v>
      </c>
      <c r="AI49" s="95">
        <v>0</v>
      </c>
      <c r="AJ49" s="95">
        <v>21332.25</v>
      </c>
      <c r="AK49" s="95">
        <v>21332.25</v>
      </c>
      <c r="AL49" s="95">
        <v>65843</v>
      </c>
      <c r="AM49" s="95">
        <v>0</v>
      </c>
      <c r="AN49" s="95">
        <v>0</v>
      </c>
      <c r="AO49" s="95">
        <v>1426508.08</v>
      </c>
      <c r="AP49" s="95">
        <v>2.8307355375424323E-2</v>
      </c>
      <c r="AQ49" s="95">
        <v>1426508.1083073555</v>
      </c>
      <c r="AR49" s="95">
        <v>1362903.0221363148</v>
      </c>
      <c r="AS49" s="95">
        <v>182647.88334534349</v>
      </c>
      <c r="AT49" s="95">
        <v>0</v>
      </c>
      <c r="AU49" s="95">
        <v>63605.086171040777</v>
      </c>
      <c r="AV49" s="95">
        <v>-182647.85503798811</v>
      </c>
      <c r="AW49" s="95">
        <v>0</v>
      </c>
      <c r="AX49" s="137"/>
      <c r="AY49" s="137"/>
      <c r="BG49" s="94"/>
      <c r="BH49" s="137"/>
    </row>
    <row r="50" spans="1:60" x14ac:dyDescent="0.3">
      <c r="A50" s="130">
        <v>104557</v>
      </c>
      <c r="B50" s="130">
        <v>3412098</v>
      </c>
      <c r="C50" s="131" t="s">
        <v>488</v>
      </c>
      <c r="D50" s="67">
        <v>201</v>
      </c>
      <c r="E50" s="67">
        <v>0</v>
      </c>
      <c r="F50" s="124">
        <v>201</v>
      </c>
      <c r="G50" s="95">
        <v>652845.81999999995</v>
      </c>
      <c r="H50" s="67">
        <v>95</v>
      </c>
      <c r="I50" s="95">
        <v>44650</v>
      </c>
      <c r="J50" s="67">
        <v>99.000000000000043</v>
      </c>
      <c r="K50" s="95">
        <v>58410</v>
      </c>
      <c r="L50" s="67">
        <v>2.0000000000000009</v>
      </c>
      <c r="M50" s="95">
        <v>440</v>
      </c>
      <c r="N50" s="67">
        <v>0</v>
      </c>
      <c r="O50" s="95">
        <v>0</v>
      </c>
      <c r="P50" s="67">
        <v>3.0000000000000084</v>
      </c>
      <c r="Q50" s="95">
        <v>1260</v>
      </c>
      <c r="R50" s="67">
        <v>46.000000000000036</v>
      </c>
      <c r="S50" s="95">
        <v>21160</v>
      </c>
      <c r="T50" s="67">
        <v>94.000000000000085</v>
      </c>
      <c r="U50" s="95">
        <v>46060</v>
      </c>
      <c r="V50" s="67">
        <v>46.000000000000036</v>
      </c>
      <c r="W50" s="95">
        <v>29440</v>
      </c>
      <c r="X50" s="95">
        <v>103060</v>
      </c>
      <c r="Y50" s="95">
        <v>98360</v>
      </c>
      <c r="Z50" s="95">
        <v>201420</v>
      </c>
      <c r="AA50" s="67">
        <v>15.370588235294113</v>
      </c>
      <c r="AB50" s="95">
        <v>8684.3799999999992</v>
      </c>
      <c r="AC50" s="67">
        <v>104.00581395348838</v>
      </c>
      <c r="AD50" s="95">
        <v>117526.57</v>
      </c>
      <c r="AE50" s="95">
        <v>121300</v>
      </c>
      <c r="AF50" s="137"/>
      <c r="AG50" s="95">
        <v>121300</v>
      </c>
      <c r="AH50" s="95">
        <v>0</v>
      </c>
      <c r="AI50" s="95">
        <v>0</v>
      </c>
      <c r="AJ50" s="95">
        <v>7014.4</v>
      </c>
      <c r="AK50" s="95">
        <v>7014.4</v>
      </c>
      <c r="AL50" s="95">
        <v>0</v>
      </c>
      <c r="AM50" s="95">
        <v>0</v>
      </c>
      <c r="AN50" s="95">
        <v>0</v>
      </c>
      <c r="AO50" s="95">
        <v>1108791.17</v>
      </c>
      <c r="AP50" s="95">
        <v>3.4705848759991956E-2</v>
      </c>
      <c r="AQ50" s="95">
        <v>1108791.2047058486</v>
      </c>
      <c r="AR50" s="95">
        <v>1060906.426815503</v>
      </c>
      <c r="AS50" s="95">
        <v>134327.66763370243</v>
      </c>
      <c r="AT50" s="95">
        <v>0</v>
      </c>
      <c r="AU50" s="95">
        <v>47884.777890345547</v>
      </c>
      <c r="AV50" s="95">
        <v>-134327.63292785367</v>
      </c>
      <c r="AW50" s="95">
        <v>0</v>
      </c>
      <c r="AX50" s="137"/>
      <c r="AY50" s="137"/>
      <c r="BG50" s="94"/>
      <c r="BH50" s="137"/>
    </row>
    <row r="51" spans="1:60" x14ac:dyDescent="0.3">
      <c r="A51" s="130">
        <v>104591</v>
      </c>
      <c r="B51" s="130">
        <v>3412170</v>
      </c>
      <c r="C51" s="131" t="s">
        <v>496</v>
      </c>
      <c r="D51" s="67">
        <v>314</v>
      </c>
      <c r="E51" s="67">
        <v>0</v>
      </c>
      <c r="F51" s="124">
        <v>314</v>
      </c>
      <c r="G51" s="95">
        <v>1019868.6</v>
      </c>
      <c r="H51" s="67">
        <v>180.99999999999991</v>
      </c>
      <c r="I51" s="95">
        <v>85070</v>
      </c>
      <c r="J51" s="67">
        <v>208.99999999999991</v>
      </c>
      <c r="K51" s="95">
        <v>123310</v>
      </c>
      <c r="L51" s="67">
        <v>0</v>
      </c>
      <c r="M51" s="95">
        <v>0</v>
      </c>
      <c r="N51" s="67">
        <v>0</v>
      </c>
      <c r="O51" s="95">
        <v>0</v>
      </c>
      <c r="P51" s="67">
        <v>0</v>
      </c>
      <c r="Q51" s="95">
        <v>0</v>
      </c>
      <c r="R51" s="67">
        <v>10.09646302250805</v>
      </c>
      <c r="S51" s="95">
        <v>4644.37</v>
      </c>
      <c r="T51" s="67">
        <v>291.78778135048242</v>
      </c>
      <c r="U51" s="95">
        <v>142976.01</v>
      </c>
      <c r="V51" s="67">
        <v>10.09646302250805</v>
      </c>
      <c r="W51" s="95">
        <v>6461.74</v>
      </c>
      <c r="X51" s="95">
        <v>208380</v>
      </c>
      <c r="Y51" s="95">
        <v>154082.12</v>
      </c>
      <c r="Z51" s="95">
        <v>362462.12</v>
      </c>
      <c r="AA51" s="67">
        <v>22.51320754716982</v>
      </c>
      <c r="AB51" s="95">
        <v>12719.96</v>
      </c>
      <c r="AC51" s="67">
        <v>133.136</v>
      </c>
      <c r="AD51" s="95">
        <v>150443.68</v>
      </c>
      <c r="AE51" s="95">
        <v>121300</v>
      </c>
      <c r="AF51" s="137"/>
      <c r="AG51" s="95">
        <v>121300</v>
      </c>
      <c r="AH51" s="95">
        <v>0</v>
      </c>
      <c r="AI51" s="95">
        <v>0</v>
      </c>
      <c r="AJ51" s="95">
        <v>38400</v>
      </c>
      <c r="AK51" s="95">
        <v>38400</v>
      </c>
      <c r="AL51" s="95">
        <v>77698</v>
      </c>
      <c r="AM51" s="95">
        <v>0</v>
      </c>
      <c r="AN51" s="95">
        <v>0</v>
      </c>
      <c r="AO51" s="95">
        <v>1782892.3599999999</v>
      </c>
      <c r="AP51" s="95">
        <v>52924.518920428665</v>
      </c>
      <c r="AQ51" s="95">
        <v>1835816.8789204285</v>
      </c>
      <c r="AR51" s="95">
        <v>1759003.2038024587</v>
      </c>
      <c r="AS51" s="95">
        <v>297119.81157169421</v>
      </c>
      <c r="AT51" s="95">
        <v>0</v>
      </c>
      <c r="AU51" s="95">
        <v>76813.675117969746</v>
      </c>
      <c r="AV51" s="95">
        <v>-244195.29265126554</v>
      </c>
      <c r="AW51" s="95">
        <v>0</v>
      </c>
      <c r="AX51" s="137"/>
      <c r="AY51" s="137"/>
      <c r="BG51" s="94"/>
      <c r="BH51" s="137"/>
    </row>
    <row r="52" spans="1:60" x14ac:dyDescent="0.3">
      <c r="A52" s="130">
        <v>133331</v>
      </c>
      <c r="B52" s="130">
        <v>3412240</v>
      </c>
      <c r="C52" s="131" t="s">
        <v>517</v>
      </c>
      <c r="D52" s="67">
        <v>592</v>
      </c>
      <c r="E52" s="67">
        <v>17.5</v>
      </c>
      <c r="F52" s="124">
        <v>609.5</v>
      </c>
      <c r="G52" s="95">
        <v>1979649.4</v>
      </c>
      <c r="H52" s="67">
        <v>222.38513513513524</v>
      </c>
      <c r="I52" s="95">
        <v>104521.01</v>
      </c>
      <c r="J52" s="67">
        <v>245.03547297297294</v>
      </c>
      <c r="K52" s="95">
        <v>144570.93</v>
      </c>
      <c r="L52" s="67">
        <v>13.384290540540565</v>
      </c>
      <c r="M52" s="95">
        <v>2944.54</v>
      </c>
      <c r="N52" s="67">
        <v>3.0886824324324338</v>
      </c>
      <c r="O52" s="95">
        <v>833.94</v>
      </c>
      <c r="P52" s="67">
        <v>13.384290540540565</v>
      </c>
      <c r="Q52" s="95">
        <v>5621.4</v>
      </c>
      <c r="R52" s="67">
        <v>28.827702702702705</v>
      </c>
      <c r="S52" s="95">
        <v>13260.74</v>
      </c>
      <c r="T52" s="67">
        <v>413.88344594594588</v>
      </c>
      <c r="U52" s="95">
        <v>202802.89</v>
      </c>
      <c r="V52" s="67">
        <v>113.25168918918931</v>
      </c>
      <c r="W52" s="95">
        <v>72481.08</v>
      </c>
      <c r="X52" s="95">
        <v>249091.94</v>
      </c>
      <c r="Y52" s="95">
        <v>297944.59000000003</v>
      </c>
      <c r="Z52" s="95">
        <v>547036.53</v>
      </c>
      <c r="AA52" s="67">
        <v>89.846613545816709</v>
      </c>
      <c r="AB52" s="95">
        <v>50763.34</v>
      </c>
      <c r="AC52" s="67">
        <v>238.55430327868854</v>
      </c>
      <c r="AD52" s="95">
        <v>269566.36</v>
      </c>
      <c r="AE52" s="95">
        <v>121300</v>
      </c>
      <c r="AF52" s="137"/>
      <c r="AG52" s="95">
        <v>121300</v>
      </c>
      <c r="AH52" s="95">
        <v>0</v>
      </c>
      <c r="AI52" s="95">
        <v>0</v>
      </c>
      <c r="AJ52" s="95">
        <v>47360</v>
      </c>
      <c r="AK52" s="95">
        <v>47360</v>
      </c>
      <c r="AL52" s="95">
        <v>0</v>
      </c>
      <c r="AM52" s="95">
        <v>0</v>
      </c>
      <c r="AN52" s="95">
        <v>0</v>
      </c>
      <c r="AO52" s="95">
        <v>3015675.6299999994</v>
      </c>
      <c r="AP52" s="95">
        <v>115576.44803360513</v>
      </c>
      <c r="AQ52" s="95">
        <v>3131252.0780336047</v>
      </c>
      <c r="AR52" s="95">
        <v>3024667.7748282747</v>
      </c>
      <c r="AS52" s="95">
        <v>553845.90144369402</v>
      </c>
      <c r="AT52" s="95">
        <v>0</v>
      </c>
      <c r="AU52" s="95">
        <v>106584.30320532992</v>
      </c>
      <c r="AV52" s="95">
        <v>-438269.4534100889</v>
      </c>
      <c r="AW52" s="95">
        <v>0</v>
      </c>
      <c r="AX52" s="137"/>
      <c r="AY52" s="137"/>
      <c r="BG52" s="94"/>
      <c r="BH52" s="137"/>
    </row>
    <row r="53" spans="1:60" x14ac:dyDescent="0.3">
      <c r="A53" s="130">
        <v>136810</v>
      </c>
      <c r="B53" s="130">
        <v>3412007</v>
      </c>
      <c r="C53" s="131" t="s">
        <v>466</v>
      </c>
      <c r="D53" s="67">
        <v>413</v>
      </c>
      <c r="E53" s="67">
        <v>0</v>
      </c>
      <c r="F53" s="124">
        <v>413</v>
      </c>
      <c r="G53" s="95">
        <v>1341419.53</v>
      </c>
      <c r="H53" s="67">
        <v>36.999999999999979</v>
      </c>
      <c r="I53" s="95">
        <v>17390</v>
      </c>
      <c r="J53" s="67">
        <v>39.000000000000007</v>
      </c>
      <c r="K53" s="95">
        <v>23010</v>
      </c>
      <c r="L53" s="67">
        <v>43.000000000000185</v>
      </c>
      <c r="M53" s="95">
        <v>9460</v>
      </c>
      <c r="N53" s="67">
        <v>32</v>
      </c>
      <c r="O53" s="95">
        <v>8640</v>
      </c>
      <c r="P53" s="67">
        <v>4.0000000000000027</v>
      </c>
      <c r="Q53" s="95">
        <v>1680</v>
      </c>
      <c r="R53" s="67">
        <v>10.000000000000005</v>
      </c>
      <c r="S53" s="95">
        <v>4600</v>
      </c>
      <c r="T53" s="67">
        <v>14.000000000000014</v>
      </c>
      <c r="U53" s="95">
        <v>6860</v>
      </c>
      <c r="V53" s="67">
        <v>14.000000000000014</v>
      </c>
      <c r="W53" s="95">
        <v>8960</v>
      </c>
      <c r="X53" s="95">
        <v>40400</v>
      </c>
      <c r="Y53" s="95">
        <v>40200</v>
      </c>
      <c r="Z53" s="95">
        <v>80600</v>
      </c>
      <c r="AA53" s="67">
        <v>5.8498583569405112</v>
      </c>
      <c r="AB53" s="95">
        <v>3305.17</v>
      </c>
      <c r="AC53" s="67">
        <v>109.8150289017341</v>
      </c>
      <c r="AD53" s="95">
        <v>124090.98</v>
      </c>
      <c r="AE53" s="95">
        <v>121300</v>
      </c>
      <c r="AF53" s="137"/>
      <c r="AG53" s="95">
        <v>121300</v>
      </c>
      <c r="AH53" s="95">
        <v>90729.319999999992</v>
      </c>
      <c r="AI53" s="95">
        <v>0</v>
      </c>
      <c r="AJ53" s="95">
        <v>28928</v>
      </c>
      <c r="AK53" s="95">
        <v>28928</v>
      </c>
      <c r="AL53" s="95">
        <v>0</v>
      </c>
      <c r="AM53" s="95">
        <v>0</v>
      </c>
      <c r="AN53" s="95">
        <v>0</v>
      </c>
      <c r="AO53" s="95">
        <v>1790373</v>
      </c>
      <c r="AP53" s="95">
        <v>2.1315104167056533E-2</v>
      </c>
      <c r="AQ53" s="95">
        <v>1790373.0213151041</v>
      </c>
      <c r="AR53" s="95">
        <v>1721535.4612740385</v>
      </c>
      <c r="AS53" s="95">
        <v>351329.92274729011</v>
      </c>
      <c r="AT53" s="95">
        <v>0</v>
      </c>
      <c r="AU53" s="95">
        <v>68837.560041065561</v>
      </c>
      <c r="AV53" s="95">
        <v>-351329.90143218596</v>
      </c>
      <c r="AW53" s="95">
        <v>90729.319999999992</v>
      </c>
      <c r="AX53" s="137"/>
      <c r="AY53" s="137"/>
      <c r="BG53" s="94"/>
      <c r="BH53" s="137"/>
    </row>
    <row r="54" spans="1:60" x14ac:dyDescent="0.3">
      <c r="A54" s="130">
        <v>104636</v>
      </c>
      <c r="B54" s="130">
        <v>3413516</v>
      </c>
      <c r="C54" s="131" t="s">
        <v>536</v>
      </c>
      <c r="D54" s="67">
        <v>409</v>
      </c>
      <c r="E54" s="67">
        <v>0</v>
      </c>
      <c r="F54" s="124">
        <v>409</v>
      </c>
      <c r="G54" s="95">
        <v>1328427.57</v>
      </c>
      <c r="H54" s="67">
        <v>40</v>
      </c>
      <c r="I54" s="95">
        <v>18800</v>
      </c>
      <c r="J54" s="67">
        <v>49.999999999999901</v>
      </c>
      <c r="K54" s="95">
        <v>29500</v>
      </c>
      <c r="L54" s="67">
        <v>12.000000000000002</v>
      </c>
      <c r="M54" s="95">
        <v>2640</v>
      </c>
      <c r="N54" s="67">
        <v>94.000000000000114</v>
      </c>
      <c r="O54" s="95">
        <v>25380</v>
      </c>
      <c r="P54" s="67">
        <v>4.9999999999999902</v>
      </c>
      <c r="Q54" s="95">
        <v>2100</v>
      </c>
      <c r="R54" s="67">
        <v>12.999999999999991</v>
      </c>
      <c r="S54" s="95">
        <v>5980</v>
      </c>
      <c r="T54" s="67">
        <v>5.9999999999999805</v>
      </c>
      <c r="U54" s="95">
        <v>2940</v>
      </c>
      <c r="V54" s="67">
        <v>16.999999999999993</v>
      </c>
      <c r="W54" s="95">
        <v>10880</v>
      </c>
      <c r="X54" s="95">
        <v>48300</v>
      </c>
      <c r="Y54" s="95">
        <v>49920</v>
      </c>
      <c r="Z54" s="95">
        <v>98220</v>
      </c>
      <c r="AA54" s="67">
        <v>2.3371428571428554</v>
      </c>
      <c r="AB54" s="95">
        <v>1320.49</v>
      </c>
      <c r="AC54" s="67">
        <v>141.84971098265896</v>
      </c>
      <c r="AD54" s="95">
        <v>160290.17000000001</v>
      </c>
      <c r="AE54" s="95">
        <v>121300</v>
      </c>
      <c r="AF54" s="137"/>
      <c r="AG54" s="95">
        <v>121300</v>
      </c>
      <c r="AH54" s="95">
        <v>34826.770000000164</v>
      </c>
      <c r="AI54" s="95">
        <v>0</v>
      </c>
      <c r="AJ54" s="95">
        <v>2252.8000000000002</v>
      </c>
      <c r="AK54" s="95">
        <v>2252.8000000000002</v>
      </c>
      <c r="AL54" s="95">
        <v>0</v>
      </c>
      <c r="AM54" s="95">
        <v>0</v>
      </c>
      <c r="AN54" s="95">
        <v>0</v>
      </c>
      <c r="AO54" s="95">
        <v>1746637.8000000003</v>
      </c>
      <c r="AP54" s="95">
        <v>2.2079220912997109E-2</v>
      </c>
      <c r="AQ54" s="95">
        <v>1746637.8220792213</v>
      </c>
      <c r="AR54" s="95">
        <v>1703580.7755147058</v>
      </c>
      <c r="AS54" s="95">
        <v>296993.10335638764</v>
      </c>
      <c r="AT54" s="95">
        <v>0</v>
      </c>
      <c r="AU54" s="95">
        <v>43057.046564515447</v>
      </c>
      <c r="AV54" s="95">
        <v>-296993.08127716673</v>
      </c>
      <c r="AW54" s="95">
        <v>34826.770000000164</v>
      </c>
      <c r="AX54" s="137"/>
      <c r="AY54" s="137"/>
      <c r="BG54" s="94"/>
      <c r="BH54" s="137"/>
    </row>
    <row r="55" spans="1:60" x14ac:dyDescent="0.3">
      <c r="A55" s="130">
        <v>104600</v>
      </c>
      <c r="B55" s="130">
        <v>3412199</v>
      </c>
      <c r="C55" s="131" t="s">
        <v>500</v>
      </c>
      <c r="D55" s="67">
        <v>198</v>
      </c>
      <c r="E55" s="67">
        <v>0</v>
      </c>
      <c r="F55" s="124">
        <v>198</v>
      </c>
      <c r="G55" s="95">
        <v>643101.86</v>
      </c>
      <c r="H55" s="67">
        <v>87.999999999999901</v>
      </c>
      <c r="I55" s="95">
        <v>41360</v>
      </c>
      <c r="J55" s="67">
        <v>99.999999999999986</v>
      </c>
      <c r="K55" s="95">
        <v>59000</v>
      </c>
      <c r="L55" s="67">
        <v>4.1249999999999938</v>
      </c>
      <c r="M55" s="95">
        <v>907.5</v>
      </c>
      <c r="N55" s="67">
        <v>2.0625000000000067</v>
      </c>
      <c r="O55" s="95">
        <v>556.88</v>
      </c>
      <c r="P55" s="67">
        <v>46.40625</v>
      </c>
      <c r="Q55" s="95">
        <v>19490.63</v>
      </c>
      <c r="R55" s="67">
        <v>49.5</v>
      </c>
      <c r="S55" s="95">
        <v>22770</v>
      </c>
      <c r="T55" s="67">
        <v>62.906249999999929</v>
      </c>
      <c r="U55" s="95">
        <v>30824.06</v>
      </c>
      <c r="V55" s="67">
        <v>25.781249999999936</v>
      </c>
      <c r="W55" s="95">
        <v>16500</v>
      </c>
      <c r="X55" s="95">
        <v>100360</v>
      </c>
      <c r="Y55" s="95">
        <v>91049.07</v>
      </c>
      <c r="Z55" s="95">
        <v>191409.07</v>
      </c>
      <c r="AA55" s="67">
        <v>9.485029940119766</v>
      </c>
      <c r="AB55" s="95">
        <v>5359.04</v>
      </c>
      <c r="AC55" s="67">
        <v>61.352112676056336</v>
      </c>
      <c r="AD55" s="95">
        <v>69327.89</v>
      </c>
      <c r="AE55" s="95">
        <v>121300</v>
      </c>
      <c r="AF55" s="137"/>
      <c r="AG55" s="95">
        <v>121300</v>
      </c>
      <c r="AH55" s="95">
        <v>0</v>
      </c>
      <c r="AI55" s="95">
        <v>0</v>
      </c>
      <c r="AJ55" s="95">
        <v>18088.75</v>
      </c>
      <c r="AK55" s="95">
        <v>18088.75</v>
      </c>
      <c r="AL55" s="95">
        <v>0</v>
      </c>
      <c r="AM55" s="95">
        <v>0</v>
      </c>
      <c r="AN55" s="95">
        <v>0</v>
      </c>
      <c r="AO55" s="95">
        <v>1048586.6099999999</v>
      </c>
      <c r="AP55" s="95">
        <v>2.254506597478001E-2</v>
      </c>
      <c r="AQ55" s="95">
        <v>1048586.6325450658</v>
      </c>
      <c r="AR55" s="95">
        <v>1002263.89569587</v>
      </c>
      <c r="AS55" s="95">
        <v>139409.6352211746</v>
      </c>
      <c r="AT55" s="95">
        <v>0</v>
      </c>
      <c r="AU55" s="95">
        <v>46322.73684919579</v>
      </c>
      <c r="AV55" s="95">
        <v>-139409.61267610863</v>
      </c>
      <c r="AW55" s="95">
        <v>0</v>
      </c>
      <c r="AX55" s="137"/>
      <c r="AY55" s="137"/>
      <c r="BG55" s="94"/>
      <c r="BH55" s="137"/>
    </row>
    <row r="56" spans="1:60" x14ac:dyDescent="0.3">
      <c r="A56" s="130">
        <v>104564</v>
      </c>
      <c r="B56" s="130">
        <v>3412110</v>
      </c>
      <c r="C56" s="131" t="s">
        <v>489</v>
      </c>
      <c r="D56" s="67">
        <v>401</v>
      </c>
      <c r="E56" s="67">
        <v>0</v>
      </c>
      <c r="F56" s="124">
        <v>401</v>
      </c>
      <c r="G56" s="95">
        <v>1302443.6599999999</v>
      </c>
      <c r="H56" s="67">
        <v>191.99999999999991</v>
      </c>
      <c r="I56" s="95">
        <v>90240</v>
      </c>
      <c r="J56" s="67">
        <v>204.99999999999997</v>
      </c>
      <c r="K56" s="95">
        <v>120950</v>
      </c>
      <c r="L56" s="67">
        <v>5.0000000000000151</v>
      </c>
      <c r="M56" s="95">
        <v>1100</v>
      </c>
      <c r="N56" s="67">
        <v>6.0000000000000098</v>
      </c>
      <c r="O56" s="95">
        <v>1620</v>
      </c>
      <c r="P56" s="67">
        <v>85.000000000000171</v>
      </c>
      <c r="Q56" s="95">
        <v>35700</v>
      </c>
      <c r="R56" s="67">
        <v>83.000000000000099</v>
      </c>
      <c r="S56" s="95">
        <v>38180</v>
      </c>
      <c r="T56" s="67">
        <v>163.00000000000009</v>
      </c>
      <c r="U56" s="95">
        <v>79870</v>
      </c>
      <c r="V56" s="67">
        <v>54.999999999999922</v>
      </c>
      <c r="W56" s="95">
        <v>35200</v>
      </c>
      <c r="X56" s="95">
        <v>211190</v>
      </c>
      <c r="Y56" s="95">
        <v>191670</v>
      </c>
      <c r="Z56" s="95">
        <v>402860</v>
      </c>
      <c r="AA56" s="67">
        <v>19.874635568513103</v>
      </c>
      <c r="AB56" s="95">
        <v>11229.17</v>
      </c>
      <c r="AC56" s="67">
        <v>142.49371069182388</v>
      </c>
      <c r="AD56" s="95">
        <v>161017.89000000001</v>
      </c>
      <c r="AE56" s="95">
        <v>121300</v>
      </c>
      <c r="AF56" s="137"/>
      <c r="AG56" s="95">
        <v>121300</v>
      </c>
      <c r="AH56" s="95">
        <v>0</v>
      </c>
      <c r="AI56" s="95">
        <v>0</v>
      </c>
      <c r="AJ56" s="95">
        <v>51712</v>
      </c>
      <c r="AK56" s="95">
        <v>51712</v>
      </c>
      <c r="AL56" s="95">
        <v>0</v>
      </c>
      <c r="AM56" s="95">
        <v>0</v>
      </c>
      <c r="AN56" s="95">
        <v>0</v>
      </c>
      <c r="AO56" s="95">
        <v>2050562.7199999997</v>
      </c>
      <c r="AP56" s="95">
        <v>2594.6660423177559</v>
      </c>
      <c r="AQ56" s="95">
        <v>2053157.3860423176</v>
      </c>
      <c r="AR56" s="95">
        <v>1959731.2445561504</v>
      </c>
      <c r="AS56" s="95">
        <v>292270.1218941891</v>
      </c>
      <c r="AT56" s="95">
        <v>0</v>
      </c>
      <c r="AU56" s="95">
        <v>93426.141486167209</v>
      </c>
      <c r="AV56" s="95">
        <v>-289675.45585187135</v>
      </c>
      <c r="AW56" s="95">
        <v>0</v>
      </c>
      <c r="AX56" s="137"/>
      <c r="AY56" s="137"/>
      <c r="BG56" s="94"/>
      <c r="BH56" s="137"/>
    </row>
    <row r="57" spans="1:60" x14ac:dyDescent="0.3">
      <c r="A57" s="130">
        <v>104565</v>
      </c>
      <c r="B57" s="130">
        <v>3412113</v>
      </c>
      <c r="C57" s="131" t="s">
        <v>490</v>
      </c>
      <c r="D57" s="67">
        <v>374</v>
      </c>
      <c r="E57" s="67">
        <v>0</v>
      </c>
      <c r="F57" s="124">
        <v>374</v>
      </c>
      <c r="G57" s="95">
        <v>1214747.95</v>
      </c>
      <c r="H57" s="67">
        <v>110.99999999999986</v>
      </c>
      <c r="I57" s="95">
        <v>52170</v>
      </c>
      <c r="J57" s="67">
        <v>125.99999999999994</v>
      </c>
      <c r="K57" s="95">
        <v>74340</v>
      </c>
      <c r="L57" s="67">
        <v>76.999999999999815</v>
      </c>
      <c r="M57" s="95">
        <v>16940</v>
      </c>
      <c r="N57" s="67">
        <v>101.00000000000006</v>
      </c>
      <c r="O57" s="95">
        <v>27270</v>
      </c>
      <c r="P57" s="67">
        <v>5.9999999999999991</v>
      </c>
      <c r="Q57" s="95">
        <v>2520</v>
      </c>
      <c r="R57" s="67">
        <v>44.999999999999901</v>
      </c>
      <c r="S57" s="95">
        <v>20700</v>
      </c>
      <c r="T57" s="67">
        <v>23.999999999999996</v>
      </c>
      <c r="U57" s="95">
        <v>11760</v>
      </c>
      <c r="V57" s="67">
        <v>25.999999999999996</v>
      </c>
      <c r="W57" s="95">
        <v>16640</v>
      </c>
      <c r="X57" s="95">
        <v>126510</v>
      </c>
      <c r="Y57" s="95">
        <v>95830</v>
      </c>
      <c r="Z57" s="95">
        <v>222340</v>
      </c>
      <c r="AA57" s="67">
        <v>46.030769230769202</v>
      </c>
      <c r="AB57" s="95">
        <v>26007.38</v>
      </c>
      <c r="AC57" s="67">
        <v>119.38762214983713</v>
      </c>
      <c r="AD57" s="95">
        <v>134908.01</v>
      </c>
      <c r="AE57" s="95">
        <v>121300</v>
      </c>
      <c r="AF57" s="137"/>
      <c r="AG57" s="95">
        <v>121300</v>
      </c>
      <c r="AH57" s="95">
        <v>0</v>
      </c>
      <c r="AI57" s="95">
        <v>0</v>
      </c>
      <c r="AJ57" s="95">
        <v>58368</v>
      </c>
      <c r="AK57" s="95">
        <v>58368</v>
      </c>
      <c r="AL57" s="95">
        <v>0</v>
      </c>
      <c r="AM57" s="95">
        <v>0</v>
      </c>
      <c r="AN57" s="95">
        <v>0</v>
      </c>
      <c r="AO57" s="95">
        <v>1777671.3399999999</v>
      </c>
      <c r="AP57" s="95">
        <v>2.137205225347558E-2</v>
      </c>
      <c r="AQ57" s="95">
        <v>1777671.361372052</v>
      </c>
      <c r="AR57" s="95">
        <v>1680041.3460086237</v>
      </c>
      <c r="AS57" s="95">
        <v>252226.26206650268</v>
      </c>
      <c r="AT57" s="95">
        <v>0</v>
      </c>
      <c r="AU57" s="95">
        <v>97630.015363428276</v>
      </c>
      <c r="AV57" s="95">
        <v>-252226.24069445042</v>
      </c>
      <c r="AW57" s="95">
        <v>0</v>
      </c>
      <c r="AX57" s="137"/>
      <c r="AY57" s="137"/>
      <c r="BG57" s="94"/>
      <c r="BH57" s="137"/>
    </row>
    <row r="58" spans="1:60" x14ac:dyDescent="0.3">
      <c r="A58" s="130">
        <v>131837</v>
      </c>
      <c r="B58" s="130">
        <v>3413960</v>
      </c>
      <c r="C58" s="131" t="s">
        <v>1020</v>
      </c>
      <c r="D58" s="67">
        <v>191</v>
      </c>
      <c r="E58" s="67">
        <v>0</v>
      </c>
      <c r="F58" s="124">
        <v>191</v>
      </c>
      <c r="G58" s="95">
        <v>620365.93000000005</v>
      </c>
      <c r="H58" s="67">
        <v>95.999999999999915</v>
      </c>
      <c r="I58" s="95">
        <v>45120</v>
      </c>
      <c r="J58" s="67">
        <v>97.999999999999972</v>
      </c>
      <c r="K58" s="95">
        <v>57820</v>
      </c>
      <c r="L58" s="67">
        <v>0</v>
      </c>
      <c r="M58" s="95">
        <v>0</v>
      </c>
      <c r="N58" s="67">
        <v>4.0000000000000098</v>
      </c>
      <c r="O58" s="95">
        <v>1080</v>
      </c>
      <c r="P58" s="67">
        <v>20.000000000000046</v>
      </c>
      <c r="Q58" s="95">
        <v>8400</v>
      </c>
      <c r="R58" s="67">
        <v>16.999999999999993</v>
      </c>
      <c r="S58" s="95">
        <v>7820</v>
      </c>
      <c r="T58" s="67">
        <v>41.999999999999964</v>
      </c>
      <c r="U58" s="95">
        <v>20580</v>
      </c>
      <c r="V58" s="67">
        <v>103.99999999999999</v>
      </c>
      <c r="W58" s="95">
        <v>66560</v>
      </c>
      <c r="X58" s="95">
        <v>102940</v>
      </c>
      <c r="Y58" s="95">
        <v>104440</v>
      </c>
      <c r="Z58" s="95">
        <v>207380</v>
      </c>
      <c r="AA58" s="67">
        <v>22.401234567901245</v>
      </c>
      <c r="AB58" s="95">
        <v>12656.7</v>
      </c>
      <c r="AC58" s="67">
        <v>98.01315789473685</v>
      </c>
      <c r="AD58" s="95">
        <v>110754.87</v>
      </c>
      <c r="AE58" s="95">
        <v>121300</v>
      </c>
      <c r="AF58" s="137"/>
      <c r="AG58" s="95">
        <v>121300</v>
      </c>
      <c r="AH58" s="95">
        <v>0</v>
      </c>
      <c r="AI58" s="95">
        <v>0</v>
      </c>
      <c r="AJ58" s="95">
        <v>2944</v>
      </c>
      <c r="AK58" s="95">
        <v>2944</v>
      </c>
      <c r="AL58" s="95">
        <v>0</v>
      </c>
      <c r="AM58" s="95">
        <v>0</v>
      </c>
      <c r="AN58" s="95">
        <v>0</v>
      </c>
      <c r="AO58" s="95">
        <v>1075401.5</v>
      </c>
      <c r="AP58" s="95">
        <v>5.566833927564941E-2</v>
      </c>
      <c r="AQ58" s="95">
        <v>1075401.5556683394</v>
      </c>
      <c r="AR58" s="95">
        <v>1014153.8160380647</v>
      </c>
      <c r="AS58" s="95">
        <v>109256.9259188643</v>
      </c>
      <c r="AT58" s="95">
        <v>0</v>
      </c>
      <c r="AU58" s="95">
        <v>61247.739630274707</v>
      </c>
      <c r="AV58" s="95">
        <v>-109256.87025052503</v>
      </c>
      <c r="AW58" s="95">
        <v>0</v>
      </c>
      <c r="AX58" s="137"/>
      <c r="AY58" s="137"/>
      <c r="BG58" s="94"/>
      <c r="BH58" s="137"/>
    </row>
    <row r="59" spans="1:60" x14ac:dyDescent="0.3">
      <c r="A59" s="130">
        <v>104632</v>
      </c>
      <c r="B59" s="130">
        <v>3413511</v>
      </c>
      <c r="C59" s="131" t="s">
        <v>1021</v>
      </c>
      <c r="D59" s="67">
        <v>217</v>
      </c>
      <c r="E59" s="67">
        <v>0</v>
      </c>
      <c r="F59" s="124">
        <v>217</v>
      </c>
      <c r="G59" s="95">
        <v>704813.65</v>
      </c>
      <c r="H59" s="67">
        <v>100.99999999999996</v>
      </c>
      <c r="I59" s="95">
        <v>47470</v>
      </c>
      <c r="J59" s="67">
        <v>107.00000000000009</v>
      </c>
      <c r="K59" s="95">
        <v>63130</v>
      </c>
      <c r="L59" s="67">
        <v>9.0000000000000036</v>
      </c>
      <c r="M59" s="95">
        <v>1980</v>
      </c>
      <c r="N59" s="67">
        <v>7.9999999999999982</v>
      </c>
      <c r="O59" s="95">
        <v>2160</v>
      </c>
      <c r="P59" s="67">
        <v>19.999999999999996</v>
      </c>
      <c r="Q59" s="95">
        <v>8400</v>
      </c>
      <c r="R59" s="67">
        <v>2.9999999999999938</v>
      </c>
      <c r="S59" s="95">
        <v>1380</v>
      </c>
      <c r="T59" s="67">
        <v>112.99999999999997</v>
      </c>
      <c r="U59" s="95">
        <v>55370</v>
      </c>
      <c r="V59" s="67">
        <v>57.000000000000028</v>
      </c>
      <c r="W59" s="95">
        <v>36480</v>
      </c>
      <c r="X59" s="95">
        <v>110600</v>
      </c>
      <c r="Y59" s="95">
        <v>105770</v>
      </c>
      <c r="Z59" s="95">
        <v>216370</v>
      </c>
      <c r="AA59" s="67">
        <v>19.727272727272723</v>
      </c>
      <c r="AB59" s="95">
        <v>11145.91</v>
      </c>
      <c r="AC59" s="67">
        <v>109.12716763005781</v>
      </c>
      <c r="AD59" s="95">
        <v>123313.7</v>
      </c>
      <c r="AE59" s="95">
        <v>121300</v>
      </c>
      <c r="AF59" s="137"/>
      <c r="AG59" s="95">
        <v>121300</v>
      </c>
      <c r="AH59" s="95">
        <v>0</v>
      </c>
      <c r="AI59" s="95">
        <v>0</v>
      </c>
      <c r="AJ59" s="95">
        <v>3123.2</v>
      </c>
      <c r="AK59" s="95">
        <v>3123.2</v>
      </c>
      <c r="AL59" s="95">
        <v>0</v>
      </c>
      <c r="AM59" s="95">
        <v>0</v>
      </c>
      <c r="AN59" s="95">
        <v>0</v>
      </c>
      <c r="AO59" s="95">
        <v>1180066.46</v>
      </c>
      <c r="AP59" s="95">
        <v>4.2813144096278621E-2</v>
      </c>
      <c r="AQ59" s="95">
        <v>1180066.5028131441</v>
      </c>
      <c r="AR59" s="95">
        <v>1125846.4348149225</v>
      </c>
      <c r="AS59" s="95">
        <v>136321.9077713411</v>
      </c>
      <c r="AT59" s="95">
        <v>0</v>
      </c>
      <c r="AU59" s="95">
        <v>54220.06799822161</v>
      </c>
      <c r="AV59" s="95">
        <v>-136321.86495819699</v>
      </c>
      <c r="AW59" s="95">
        <v>0</v>
      </c>
      <c r="AX59" s="137"/>
      <c r="AY59" s="137"/>
      <c r="BG59" s="94"/>
      <c r="BH59" s="137"/>
    </row>
    <row r="60" spans="1:60" x14ac:dyDescent="0.3">
      <c r="A60" s="130">
        <v>104638</v>
      </c>
      <c r="B60" s="130">
        <v>3413523</v>
      </c>
      <c r="C60" s="131" t="s">
        <v>1022</v>
      </c>
      <c r="D60" s="67">
        <v>315</v>
      </c>
      <c r="E60" s="67">
        <v>0</v>
      </c>
      <c r="F60" s="124">
        <v>315</v>
      </c>
      <c r="G60" s="95">
        <v>1023116.59</v>
      </c>
      <c r="H60" s="67">
        <v>149.99999999999994</v>
      </c>
      <c r="I60" s="95">
        <v>70500</v>
      </c>
      <c r="J60" s="67">
        <v>160.99999999999994</v>
      </c>
      <c r="K60" s="95">
        <v>94990</v>
      </c>
      <c r="L60" s="67">
        <v>5.9999999999999849</v>
      </c>
      <c r="M60" s="95">
        <v>1320</v>
      </c>
      <c r="N60" s="67">
        <v>0.99999999999999845</v>
      </c>
      <c r="O60" s="95">
        <v>270</v>
      </c>
      <c r="P60" s="67">
        <v>6.9999999999999929</v>
      </c>
      <c r="Q60" s="95">
        <v>2940</v>
      </c>
      <c r="R60" s="67">
        <v>32.000000000000128</v>
      </c>
      <c r="S60" s="95">
        <v>14720</v>
      </c>
      <c r="T60" s="67">
        <v>183.99999999999997</v>
      </c>
      <c r="U60" s="95">
        <v>90160</v>
      </c>
      <c r="V60" s="67">
        <v>80.000000000000014</v>
      </c>
      <c r="W60" s="95">
        <v>51200</v>
      </c>
      <c r="X60" s="95">
        <v>165490</v>
      </c>
      <c r="Y60" s="95">
        <v>160610</v>
      </c>
      <c r="Z60" s="95">
        <v>326100</v>
      </c>
      <c r="AA60" s="67">
        <v>47.135036496350246</v>
      </c>
      <c r="AB60" s="95">
        <v>26631.3</v>
      </c>
      <c r="AC60" s="67">
        <v>118.44</v>
      </c>
      <c r="AD60" s="95">
        <v>133837.20000000001</v>
      </c>
      <c r="AE60" s="95">
        <v>121300</v>
      </c>
      <c r="AF60" s="137"/>
      <c r="AG60" s="95">
        <v>121300</v>
      </c>
      <c r="AH60" s="95">
        <v>0</v>
      </c>
      <c r="AI60" s="95">
        <v>0</v>
      </c>
      <c r="AJ60" s="95">
        <v>5273.6</v>
      </c>
      <c r="AK60" s="95">
        <v>5273.6</v>
      </c>
      <c r="AL60" s="95">
        <v>0</v>
      </c>
      <c r="AM60" s="95">
        <v>0</v>
      </c>
      <c r="AN60" s="95">
        <v>0</v>
      </c>
      <c r="AO60" s="95">
        <v>1636258.69</v>
      </c>
      <c r="AP60" s="95">
        <v>205145.76578511935</v>
      </c>
      <c r="AQ60" s="95">
        <v>1841404.4557851192</v>
      </c>
      <c r="AR60" s="95">
        <v>1797090.9251910881</v>
      </c>
      <c r="AS60" s="95">
        <v>431428.74229223374</v>
      </c>
      <c r="AT60" s="95">
        <v>0</v>
      </c>
      <c r="AU60" s="95">
        <v>44313.530594031094</v>
      </c>
      <c r="AV60" s="95">
        <v>-226282.97650711439</v>
      </c>
      <c r="AW60" s="95">
        <v>0</v>
      </c>
      <c r="AX60" s="137"/>
      <c r="AY60" s="137"/>
      <c r="BG60" s="94"/>
      <c r="BH60" s="137"/>
    </row>
    <row r="61" spans="1:60" x14ac:dyDescent="0.3">
      <c r="A61" s="130">
        <v>104670</v>
      </c>
      <c r="B61" s="130">
        <v>3413599</v>
      </c>
      <c r="C61" s="131" t="s">
        <v>1023</v>
      </c>
      <c r="D61" s="67">
        <v>126</v>
      </c>
      <c r="E61" s="67">
        <v>0</v>
      </c>
      <c r="F61" s="124">
        <v>126</v>
      </c>
      <c r="G61" s="95">
        <v>409246.64</v>
      </c>
      <c r="H61" s="67">
        <v>60.999999999999986</v>
      </c>
      <c r="I61" s="95">
        <v>28670</v>
      </c>
      <c r="J61" s="67">
        <v>63</v>
      </c>
      <c r="K61" s="95">
        <v>37170</v>
      </c>
      <c r="L61" s="67">
        <v>6.048</v>
      </c>
      <c r="M61" s="95">
        <v>1330.56</v>
      </c>
      <c r="N61" s="67">
        <v>31.248000000000001</v>
      </c>
      <c r="O61" s="95">
        <v>8436.9599999999991</v>
      </c>
      <c r="P61" s="67">
        <v>1.008</v>
      </c>
      <c r="Q61" s="95">
        <v>423.36</v>
      </c>
      <c r="R61" s="67">
        <v>19.152000000000001</v>
      </c>
      <c r="S61" s="95">
        <v>8809.92</v>
      </c>
      <c r="T61" s="67">
        <v>8.0640000000000001</v>
      </c>
      <c r="U61" s="95">
        <v>3951.36</v>
      </c>
      <c r="V61" s="67">
        <v>37.295999999999999</v>
      </c>
      <c r="W61" s="95">
        <v>23869.439999999999</v>
      </c>
      <c r="X61" s="95">
        <v>65840</v>
      </c>
      <c r="Y61" s="95">
        <v>46821.599999999999</v>
      </c>
      <c r="Z61" s="95">
        <v>112661.6</v>
      </c>
      <c r="AA61" s="67">
        <v>11.052631578947365</v>
      </c>
      <c r="AB61" s="95">
        <v>6244.74</v>
      </c>
      <c r="AC61" s="67">
        <v>44.164948453608247</v>
      </c>
      <c r="AD61" s="95">
        <v>49906.39</v>
      </c>
      <c r="AE61" s="95">
        <v>121300</v>
      </c>
      <c r="AF61" s="137"/>
      <c r="AG61" s="95">
        <v>121300</v>
      </c>
      <c r="AH61" s="95">
        <v>0</v>
      </c>
      <c r="AI61" s="95">
        <v>0</v>
      </c>
      <c r="AJ61" s="95">
        <v>2790.4</v>
      </c>
      <c r="AK61" s="95">
        <v>2790.4</v>
      </c>
      <c r="AL61" s="95">
        <v>0</v>
      </c>
      <c r="AM61" s="95">
        <v>0</v>
      </c>
      <c r="AN61" s="95">
        <v>0</v>
      </c>
      <c r="AO61" s="95">
        <v>702149.77</v>
      </c>
      <c r="AP61" s="95">
        <v>2642.7433945944899</v>
      </c>
      <c r="AQ61" s="95">
        <v>704792.51339459454</v>
      </c>
      <c r="AR61" s="95">
        <v>681308.37861774873</v>
      </c>
      <c r="AS61" s="95">
        <v>91173.552393709499</v>
      </c>
      <c r="AT61" s="95">
        <v>0</v>
      </c>
      <c r="AU61" s="95">
        <v>23484.134776845807</v>
      </c>
      <c r="AV61" s="95">
        <v>-88530.808999115005</v>
      </c>
      <c r="AW61" s="95">
        <v>0</v>
      </c>
      <c r="AX61" s="137"/>
      <c r="AY61" s="137"/>
      <c r="BG61" s="94"/>
      <c r="BH61" s="137"/>
    </row>
    <row r="62" spans="1:60" x14ac:dyDescent="0.3">
      <c r="A62" s="130">
        <v>133337</v>
      </c>
      <c r="B62" s="130">
        <v>3412239</v>
      </c>
      <c r="C62" s="131" t="s">
        <v>1024</v>
      </c>
      <c r="D62" s="67">
        <v>195</v>
      </c>
      <c r="E62" s="67">
        <v>0</v>
      </c>
      <c r="F62" s="124">
        <v>195</v>
      </c>
      <c r="G62" s="95">
        <v>633357.89</v>
      </c>
      <c r="H62" s="67">
        <v>64.999999999999929</v>
      </c>
      <c r="I62" s="95">
        <v>30550</v>
      </c>
      <c r="J62" s="67">
        <v>65.999999999999901</v>
      </c>
      <c r="K62" s="95">
        <v>38940</v>
      </c>
      <c r="L62" s="67">
        <v>22.000000000000036</v>
      </c>
      <c r="M62" s="95">
        <v>4840</v>
      </c>
      <c r="N62" s="67">
        <v>7.9999999999999947</v>
      </c>
      <c r="O62" s="95">
        <v>2160</v>
      </c>
      <c r="P62" s="67">
        <v>20.000000000000085</v>
      </c>
      <c r="Q62" s="95">
        <v>8400</v>
      </c>
      <c r="R62" s="67">
        <v>80.999999999999929</v>
      </c>
      <c r="S62" s="95">
        <v>37260</v>
      </c>
      <c r="T62" s="67">
        <v>16.000000000000011</v>
      </c>
      <c r="U62" s="95">
        <v>7840</v>
      </c>
      <c r="V62" s="67">
        <v>28.000000000000078</v>
      </c>
      <c r="W62" s="95">
        <v>17920</v>
      </c>
      <c r="X62" s="95">
        <v>69490</v>
      </c>
      <c r="Y62" s="95">
        <v>78420</v>
      </c>
      <c r="Z62" s="95">
        <v>147910</v>
      </c>
      <c r="AA62" s="67">
        <v>5.7352941176470686</v>
      </c>
      <c r="AB62" s="95">
        <v>3240.44</v>
      </c>
      <c r="AC62" s="67">
        <v>73.265895953757223</v>
      </c>
      <c r="AD62" s="95">
        <v>82790.460000000006</v>
      </c>
      <c r="AE62" s="95">
        <v>121300</v>
      </c>
      <c r="AF62" s="137"/>
      <c r="AG62" s="95">
        <v>121300</v>
      </c>
      <c r="AH62" s="95">
        <v>0</v>
      </c>
      <c r="AI62" s="95">
        <v>0</v>
      </c>
      <c r="AJ62" s="95">
        <v>2688</v>
      </c>
      <c r="AK62" s="95">
        <v>2688</v>
      </c>
      <c r="AL62" s="95">
        <v>0</v>
      </c>
      <c r="AM62" s="95">
        <v>0</v>
      </c>
      <c r="AN62" s="95">
        <v>0</v>
      </c>
      <c r="AO62" s="95">
        <v>991286.78999999992</v>
      </c>
      <c r="AP62" s="95">
        <v>2.3164103307207851E-2</v>
      </c>
      <c r="AQ62" s="95">
        <v>991286.81316410319</v>
      </c>
      <c r="AR62" s="95">
        <v>960630.24596945662</v>
      </c>
      <c r="AS62" s="95">
        <v>134444.75391307884</v>
      </c>
      <c r="AT62" s="95">
        <v>0</v>
      </c>
      <c r="AU62" s="95">
        <v>30656.567194646574</v>
      </c>
      <c r="AV62" s="95">
        <v>-134444.73074897553</v>
      </c>
      <c r="AW62" s="95">
        <v>0</v>
      </c>
      <c r="AX62" s="137"/>
      <c r="AY62" s="137"/>
      <c r="BG62" s="94"/>
      <c r="BH62" s="137"/>
    </row>
    <row r="63" spans="1:60" x14ac:dyDescent="0.3">
      <c r="A63" s="130">
        <v>104642</v>
      </c>
      <c r="B63" s="130">
        <v>3413541</v>
      </c>
      <c r="C63" s="131" t="s">
        <v>1025</v>
      </c>
      <c r="D63" s="67">
        <v>419</v>
      </c>
      <c r="E63" s="67">
        <v>0</v>
      </c>
      <c r="F63" s="124">
        <v>419</v>
      </c>
      <c r="G63" s="95">
        <v>1360907.46</v>
      </c>
      <c r="H63" s="67">
        <v>8.0000000000000071</v>
      </c>
      <c r="I63" s="95">
        <v>3760</v>
      </c>
      <c r="J63" s="67">
        <v>8.9999999999999929</v>
      </c>
      <c r="K63" s="95">
        <v>5310</v>
      </c>
      <c r="L63" s="67">
        <v>4.00956937799043</v>
      </c>
      <c r="M63" s="95">
        <v>882.11</v>
      </c>
      <c r="N63" s="67">
        <v>13.03110047846889</v>
      </c>
      <c r="O63" s="95">
        <v>3518.4</v>
      </c>
      <c r="P63" s="67">
        <v>1.0023923444976097</v>
      </c>
      <c r="Q63" s="95">
        <v>421</v>
      </c>
      <c r="R63" s="67">
        <v>4.00956937799043</v>
      </c>
      <c r="S63" s="95">
        <v>1844.4</v>
      </c>
      <c r="T63" s="67">
        <v>2.004784688995215</v>
      </c>
      <c r="U63" s="95">
        <v>982.34</v>
      </c>
      <c r="V63" s="67">
        <v>1.0023923444976097</v>
      </c>
      <c r="W63" s="95">
        <v>641.53</v>
      </c>
      <c r="X63" s="95">
        <v>9070</v>
      </c>
      <c r="Y63" s="95">
        <v>8289.7800000000007</v>
      </c>
      <c r="Z63" s="95">
        <v>17359.78</v>
      </c>
      <c r="AA63" s="67">
        <v>11.67130919220055</v>
      </c>
      <c r="AB63" s="95">
        <v>6594.29</v>
      </c>
      <c r="AC63" s="67">
        <v>96.321839080459768</v>
      </c>
      <c r="AD63" s="95">
        <v>108843.68</v>
      </c>
      <c r="AE63" s="95">
        <v>121300</v>
      </c>
      <c r="AF63" s="137"/>
      <c r="AG63" s="95">
        <v>121300</v>
      </c>
      <c r="AH63" s="95">
        <v>172029.79</v>
      </c>
      <c r="AI63" s="95">
        <v>0</v>
      </c>
      <c r="AJ63" s="95">
        <v>4147.2</v>
      </c>
      <c r="AK63" s="95">
        <v>4147.2</v>
      </c>
      <c r="AL63" s="95">
        <v>0</v>
      </c>
      <c r="AM63" s="95">
        <v>0</v>
      </c>
      <c r="AN63" s="95">
        <v>0</v>
      </c>
      <c r="AO63" s="95">
        <v>1791182.2</v>
      </c>
      <c r="AP63" s="95">
        <v>2.2767237564418129E-2</v>
      </c>
      <c r="AQ63" s="95">
        <v>1791182.2227672376</v>
      </c>
      <c r="AR63" s="95">
        <v>1744355.3167391303</v>
      </c>
      <c r="AS63" s="95">
        <v>426604.52011112642</v>
      </c>
      <c r="AT63" s="95">
        <v>0</v>
      </c>
      <c r="AU63" s="95">
        <v>46826.906028107274</v>
      </c>
      <c r="AV63" s="95">
        <v>-426604.49734388886</v>
      </c>
      <c r="AW63" s="95">
        <v>172029.79</v>
      </c>
      <c r="AX63" s="137"/>
      <c r="AY63" s="137"/>
      <c r="BG63" s="94"/>
      <c r="BH63" s="137"/>
    </row>
    <row r="64" spans="1:60" x14ac:dyDescent="0.3">
      <c r="A64" s="130">
        <v>133702</v>
      </c>
      <c r="B64" s="130">
        <v>3413026</v>
      </c>
      <c r="C64" s="131" t="s">
        <v>527</v>
      </c>
      <c r="D64" s="67">
        <v>208</v>
      </c>
      <c r="E64" s="67">
        <v>0</v>
      </c>
      <c r="F64" s="124">
        <v>208</v>
      </c>
      <c r="G64" s="95">
        <v>675581.75</v>
      </c>
      <c r="H64" s="67">
        <v>94.999999999999957</v>
      </c>
      <c r="I64" s="95">
        <v>44650</v>
      </c>
      <c r="J64" s="67">
        <v>110.00000000000003</v>
      </c>
      <c r="K64" s="95">
        <v>64900</v>
      </c>
      <c r="L64" s="67">
        <v>2.0292682926829269</v>
      </c>
      <c r="M64" s="95">
        <v>446.44</v>
      </c>
      <c r="N64" s="67">
        <v>4.0585365853658493</v>
      </c>
      <c r="O64" s="95">
        <v>1095.8</v>
      </c>
      <c r="P64" s="67">
        <v>4.0585365853658493</v>
      </c>
      <c r="Q64" s="95">
        <v>1704.59</v>
      </c>
      <c r="R64" s="67">
        <v>34.49756097560968</v>
      </c>
      <c r="S64" s="95">
        <v>15868.88</v>
      </c>
      <c r="T64" s="67">
        <v>132.91707317073161</v>
      </c>
      <c r="U64" s="95">
        <v>65129.37</v>
      </c>
      <c r="V64" s="67">
        <v>17.248780487804883</v>
      </c>
      <c r="W64" s="95">
        <v>11039.22</v>
      </c>
      <c r="X64" s="95">
        <v>109550</v>
      </c>
      <c r="Y64" s="95">
        <v>95284.3</v>
      </c>
      <c r="Z64" s="95">
        <v>204834.3</v>
      </c>
      <c r="AA64" s="67">
        <v>65.807909604519679</v>
      </c>
      <c r="AB64" s="95">
        <v>37181.47</v>
      </c>
      <c r="AC64" s="67">
        <v>108.45714285714287</v>
      </c>
      <c r="AD64" s="95">
        <v>122556.57</v>
      </c>
      <c r="AE64" s="95">
        <v>121300</v>
      </c>
      <c r="AF64" s="137"/>
      <c r="AG64" s="95">
        <v>121300</v>
      </c>
      <c r="AH64" s="95">
        <v>0</v>
      </c>
      <c r="AI64" s="95">
        <v>0</v>
      </c>
      <c r="AJ64" s="95">
        <v>20958</v>
      </c>
      <c r="AK64" s="95">
        <v>20958</v>
      </c>
      <c r="AL64" s="95">
        <v>0</v>
      </c>
      <c r="AM64" s="95">
        <v>0</v>
      </c>
      <c r="AN64" s="95">
        <v>0</v>
      </c>
      <c r="AO64" s="95">
        <v>1182412.0900000001</v>
      </c>
      <c r="AP64" s="95">
        <v>243694.55095608361</v>
      </c>
      <c r="AQ64" s="95">
        <v>1426106.6409560838</v>
      </c>
      <c r="AR64" s="95">
        <v>1373080.4815437715</v>
      </c>
      <c r="AS64" s="95">
        <v>395178.28961255198</v>
      </c>
      <c r="AT64" s="95">
        <v>0</v>
      </c>
      <c r="AU64" s="95">
        <v>53026.159412312321</v>
      </c>
      <c r="AV64" s="95">
        <v>-151483.73865646837</v>
      </c>
      <c r="AW64" s="95">
        <v>0</v>
      </c>
      <c r="AX64" s="137"/>
      <c r="AY64" s="137"/>
      <c r="BG64" s="94"/>
      <c r="BH64" s="137"/>
    </row>
    <row r="65" spans="1:60" x14ac:dyDescent="0.3">
      <c r="A65" s="130">
        <v>134471</v>
      </c>
      <c r="B65" s="130">
        <v>3413961</v>
      </c>
      <c r="C65" s="131" t="s">
        <v>565</v>
      </c>
      <c r="D65" s="67">
        <v>357</v>
      </c>
      <c r="E65" s="67">
        <v>0</v>
      </c>
      <c r="F65" s="124">
        <v>357</v>
      </c>
      <c r="G65" s="95">
        <v>1159532.1399999999</v>
      </c>
      <c r="H65" s="67">
        <v>217.99999999999989</v>
      </c>
      <c r="I65" s="95">
        <v>102460</v>
      </c>
      <c r="J65" s="67">
        <v>236.99999999999986</v>
      </c>
      <c r="K65" s="95">
        <v>139830</v>
      </c>
      <c r="L65" s="67">
        <v>1.0028089887640435</v>
      </c>
      <c r="M65" s="95">
        <v>220.62</v>
      </c>
      <c r="N65" s="67">
        <v>8.022471910112376</v>
      </c>
      <c r="O65" s="95">
        <v>2166.0700000000002</v>
      </c>
      <c r="P65" s="67">
        <v>34.09550561797753</v>
      </c>
      <c r="Q65" s="95">
        <v>14320.11</v>
      </c>
      <c r="R65" s="67">
        <v>6.0168539325842829</v>
      </c>
      <c r="S65" s="95">
        <v>2767.75</v>
      </c>
      <c r="T65" s="67">
        <v>230.6460674157303</v>
      </c>
      <c r="U65" s="95">
        <v>113016.57</v>
      </c>
      <c r="V65" s="67">
        <v>59.165730337078763</v>
      </c>
      <c r="W65" s="95">
        <v>37866.07</v>
      </c>
      <c r="X65" s="95">
        <v>242290</v>
      </c>
      <c r="Y65" s="95">
        <v>170357.19</v>
      </c>
      <c r="Z65" s="95">
        <v>412647.19</v>
      </c>
      <c r="AA65" s="67">
        <v>39.281553398058279</v>
      </c>
      <c r="AB65" s="95">
        <v>22194.080000000002</v>
      </c>
      <c r="AC65" s="67">
        <v>130.18421052631578</v>
      </c>
      <c r="AD65" s="95">
        <v>147108.16</v>
      </c>
      <c r="AE65" s="95">
        <v>121300</v>
      </c>
      <c r="AF65" s="137"/>
      <c r="AG65" s="95">
        <v>121300</v>
      </c>
      <c r="AH65" s="95">
        <v>0</v>
      </c>
      <c r="AI65" s="95">
        <v>0</v>
      </c>
      <c r="AJ65" s="95">
        <v>18962</v>
      </c>
      <c r="AK65" s="95">
        <v>18962</v>
      </c>
      <c r="AL65" s="95">
        <v>0</v>
      </c>
      <c r="AM65" s="95">
        <v>0</v>
      </c>
      <c r="AN65" s="95">
        <v>0</v>
      </c>
      <c r="AO65" s="95">
        <v>1881743.5699999998</v>
      </c>
      <c r="AP65" s="95">
        <v>49236.843031490927</v>
      </c>
      <c r="AQ65" s="95">
        <v>1930980.4130314908</v>
      </c>
      <c r="AR65" s="95">
        <v>1871750.8862133096</v>
      </c>
      <c r="AS65" s="95">
        <v>310227.84936762985</v>
      </c>
      <c r="AT65" s="95">
        <v>0</v>
      </c>
      <c r="AU65" s="95">
        <v>59229.526818181155</v>
      </c>
      <c r="AV65" s="95">
        <v>-260991.00633613893</v>
      </c>
      <c r="AW65" s="95">
        <v>0</v>
      </c>
      <c r="AX65" s="137"/>
      <c r="AY65" s="137"/>
      <c r="BG65" s="94"/>
      <c r="BH65" s="137"/>
    </row>
    <row r="66" spans="1:60" x14ac:dyDescent="0.3">
      <c r="A66" s="130">
        <v>104569</v>
      </c>
      <c r="B66" s="130">
        <v>3412123</v>
      </c>
      <c r="C66" s="131" t="s">
        <v>491</v>
      </c>
      <c r="D66" s="67">
        <v>198</v>
      </c>
      <c r="E66" s="67">
        <v>0</v>
      </c>
      <c r="F66" s="124">
        <v>198</v>
      </c>
      <c r="G66" s="95">
        <v>643101.86</v>
      </c>
      <c r="H66" s="67">
        <v>59.999999999999993</v>
      </c>
      <c r="I66" s="95">
        <v>28200</v>
      </c>
      <c r="J66" s="67">
        <v>67.999999999999915</v>
      </c>
      <c r="K66" s="95">
        <v>40120</v>
      </c>
      <c r="L66" s="67">
        <v>0</v>
      </c>
      <c r="M66" s="95">
        <v>0</v>
      </c>
      <c r="N66" s="67">
        <v>19.999999999999996</v>
      </c>
      <c r="O66" s="95">
        <v>5400</v>
      </c>
      <c r="P66" s="67">
        <v>21.999999999999975</v>
      </c>
      <c r="Q66" s="95">
        <v>9240</v>
      </c>
      <c r="R66" s="67">
        <v>3.9999999999999996</v>
      </c>
      <c r="S66" s="95">
        <v>1840</v>
      </c>
      <c r="T66" s="67">
        <v>59.000000000000007</v>
      </c>
      <c r="U66" s="95">
        <v>28910</v>
      </c>
      <c r="V66" s="67">
        <v>37.000000000000021</v>
      </c>
      <c r="W66" s="95">
        <v>23680</v>
      </c>
      <c r="X66" s="95">
        <v>68320</v>
      </c>
      <c r="Y66" s="95">
        <v>69070</v>
      </c>
      <c r="Z66" s="95">
        <v>137390</v>
      </c>
      <c r="AA66" s="67">
        <v>81.321428571428626</v>
      </c>
      <c r="AB66" s="95">
        <v>45946.61</v>
      </c>
      <c r="AC66" s="67">
        <v>101.78873239436619</v>
      </c>
      <c r="AD66" s="95">
        <v>115021.27</v>
      </c>
      <c r="AE66" s="95">
        <v>121300</v>
      </c>
      <c r="AF66" s="137"/>
      <c r="AG66" s="95">
        <v>121300</v>
      </c>
      <c r="AH66" s="95">
        <v>0</v>
      </c>
      <c r="AI66" s="95">
        <v>0</v>
      </c>
      <c r="AJ66" s="95">
        <v>24950</v>
      </c>
      <c r="AK66" s="95">
        <v>24950</v>
      </c>
      <c r="AL66" s="95">
        <v>0</v>
      </c>
      <c r="AM66" s="95">
        <v>0</v>
      </c>
      <c r="AN66" s="95">
        <v>0</v>
      </c>
      <c r="AO66" s="95">
        <v>1087709.74</v>
      </c>
      <c r="AP66" s="95">
        <v>171777.28897141153</v>
      </c>
      <c r="AQ66" s="95">
        <v>1259487.0289714115</v>
      </c>
      <c r="AR66" s="95">
        <v>1205228.7631739136</v>
      </c>
      <c r="AS66" s="95">
        <v>311893.62580198125</v>
      </c>
      <c r="AT66" s="95">
        <v>0</v>
      </c>
      <c r="AU66" s="95">
        <v>54258.265797497937</v>
      </c>
      <c r="AV66" s="95">
        <v>-140116.33683056972</v>
      </c>
      <c r="AW66" s="95">
        <v>0</v>
      </c>
      <c r="AX66" s="137"/>
      <c r="AY66" s="137"/>
      <c r="BG66" s="94"/>
      <c r="BH66" s="137"/>
    </row>
    <row r="67" spans="1:60" x14ac:dyDescent="0.3">
      <c r="A67" s="130">
        <v>104571</v>
      </c>
      <c r="B67" s="130">
        <v>3412130</v>
      </c>
      <c r="C67" s="131" t="s">
        <v>493</v>
      </c>
      <c r="D67" s="67">
        <v>198</v>
      </c>
      <c r="E67" s="67">
        <v>0</v>
      </c>
      <c r="F67" s="124">
        <v>198</v>
      </c>
      <c r="G67" s="95">
        <v>643101.86</v>
      </c>
      <c r="H67" s="67">
        <v>100.99999999999999</v>
      </c>
      <c r="I67" s="95">
        <v>47470</v>
      </c>
      <c r="J67" s="67">
        <v>110.0000000000001</v>
      </c>
      <c r="K67" s="95">
        <v>64900</v>
      </c>
      <c r="L67" s="67">
        <v>0</v>
      </c>
      <c r="M67" s="95">
        <v>0</v>
      </c>
      <c r="N67" s="67">
        <v>0</v>
      </c>
      <c r="O67" s="95">
        <v>0</v>
      </c>
      <c r="P67" s="67">
        <v>15.000000000000009</v>
      </c>
      <c r="Q67" s="95">
        <v>6300</v>
      </c>
      <c r="R67" s="67">
        <v>32.000000000000071</v>
      </c>
      <c r="S67" s="95">
        <v>14720</v>
      </c>
      <c r="T67" s="67">
        <v>66.999999999999929</v>
      </c>
      <c r="U67" s="95">
        <v>32830</v>
      </c>
      <c r="V67" s="67">
        <v>81.999999999999972</v>
      </c>
      <c r="W67" s="95">
        <v>52480</v>
      </c>
      <c r="X67" s="95">
        <v>112370</v>
      </c>
      <c r="Y67" s="95">
        <v>106330</v>
      </c>
      <c r="Z67" s="95">
        <v>218700</v>
      </c>
      <c r="AA67" s="67">
        <v>17.678571428571431</v>
      </c>
      <c r="AB67" s="95">
        <v>9988.39</v>
      </c>
      <c r="AC67" s="67">
        <v>84.082191780821915</v>
      </c>
      <c r="AD67" s="95">
        <v>95012.88</v>
      </c>
      <c r="AE67" s="95">
        <v>121300</v>
      </c>
      <c r="AF67" s="137"/>
      <c r="AG67" s="95">
        <v>121300</v>
      </c>
      <c r="AH67" s="95">
        <v>0</v>
      </c>
      <c r="AI67" s="95">
        <v>0</v>
      </c>
      <c r="AJ67" s="95">
        <v>11851.25</v>
      </c>
      <c r="AK67" s="95">
        <v>11851.25</v>
      </c>
      <c r="AL67" s="95">
        <v>50604</v>
      </c>
      <c r="AM67" s="95">
        <v>0</v>
      </c>
      <c r="AN67" s="95">
        <v>0</v>
      </c>
      <c r="AO67" s="95">
        <v>1150558.3799999999</v>
      </c>
      <c r="AP67" s="95">
        <v>3.0182124378227173E-2</v>
      </c>
      <c r="AQ67" s="95">
        <v>1150558.4101821242</v>
      </c>
      <c r="AR67" s="95">
        <v>1101055.8787422706</v>
      </c>
      <c r="AS67" s="95">
        <v>141996.89730595186</v>
      </c>
      <c r="AT67" s="95">
        <v>0</v>
      </c>
      <c r="AU67" s="95">
        <v>49502.531439853599</v>
      </c>
      <c r="AV67" s="95">
        <v>-141996.86712382748</v>
      </c>
      <c r="AW67" s="95">
        <v>0</v>
      </c>
      <c r="AX67" s="137"/>
      <c r="AY67" s="137"/>
      <c r="BG67" s="94"/>
      <c r="BH67" s="137"/>
    </row>
    <row r="68" spans="1:60" x14ac:dyDescent="0.3">
      <c r="A68" s="130">
        <v>141937</v>
      </c>
      <c r="B68" s="130">
        <v>3412034</v>
      </c>
      <c r="C68" s="131" t="s">
        <v>476</v>
      </c>
      <c r="D68" s="67">
        <v>577</v>
      </c>
      <c r="E68" s="67">
        <v>0</v>
      </c>
      <c r="F68" s="124">
        <v>577</v>
      </c>
      <c r="G68" s="95">
        <v>1874089.75</v>
      </c>
      <c r="H68" s="67">
        <v>127.00000000000001</v>
      </c>
      <c r="I68" s="95">
        <v>59690</v>
      </c>
      <c r="J68" s="67">
        <v>128.00000000000006</v>
      </c>
      <c r="K68" s="95">
        <v>75520</v>
      </c>
      <c r="L68" s="67">
        <v>69.999999999999986</v>
      </c>
      <c r="M68" s="95">
        <v>15400</v>
      </c>
      <c r="N68" s="67">
        <v>64.999999999999787</v>
      </c>
      <c r="O68" s="95">
        <v>17550</v>
      </c>
      <c r="P68" s="67">
        <v>141</v>
      </c>
      <c r="Q68" s="95">
        <v>59220</v>
      </c>
      <c r="R68" s="67">
        <v>60.000000000000149</v>
      </c>
      <c r="S68" s="95">
        <v>27600</v>
      </c>
      <c r="T68" s="67">
        <v>79.999999999999815</v>
      </c>
      <c r="U68" s="95">
        <v>39200</v>
      </c>
      <c r="V68" s="67">
        <v>34.000000000000007</v>
      </c>
      <c r="W68" s="95">
        <v>21760</v>
      </c>
      <c r="X68" s="95">
        <v>135210</v>
      </c>
      <c r="Y68" s="95">
        <v>180730</v>
      </c>
      <c r="Z68" s="95">
        <v>315940</v>
      </c>
      <c r="AA68" s="67">
        <v>10.469758064516141</v>
      </c>
      <c r="AB68" s="95">
        <v>5915.41</v>
      </c>
      <c r="AC68" s="67">
        <v>187.26166328600405</v>
      </c>
      <c r="AD68" s="95">
        <v>211605.68</v>
      </c>
      <c r="AE68" s="95">
        <v>121300</v>
      </c>
      <c r="AF68" s="137"/>
      <c r="AG68" s="95">
        <v>121300</v>
      </c>
      <c r="AH68" s="95">
        <v>0</v>
      </c>
      <c r="AI68" s="95">
        <v>0</v>
      </c>
      <c r="AJ68" s="95">
        <v>34816</v>
      </c>
      <c r="AK68" s="95">
        <v>34816</v>
      </c>
      <c r="AL68" s="95">
        <v>0</v>
      </c>
      <c r="AM68" s="95">
        <v>0</v>
      </c>
      <c r="AN68" s="95">
        <v>0</v>
      </c>
      <c r="AO68" s="95">
        <v>2563666.8400000003</v>
      </c>
      <c r="AP68" s="95">
        <v>3854.6971823428603</v>
      </c>
      <c r="AQ68" s="95">
        <v>2567521.5371823432</v>
      </c>
      <c r="AR68" s="95">
        <v>2482397.4869539454</v>
      </c>
      <c r="AS68" s="95">
        <v>395928.45785475353</v>
      </c>
      <c r="AT68" s="95">
        <v>0</v>
      </c>
      <c r="AU68" s="95">
        <v>85124.050228397828</v>
      </c>
      <c r="AV68" s="95">
        <v>-392073.76067241066</v>
      </c>
      <c r="AW68" s="95">
        <v>0</v>
      </c>
      <c r="AX68" s="137"/>
      <c r="AY68" s="137"/>
      <c r="BG68" s="94"/>
      <c r="BH68" s="137"/>
    </row>
    <row r="69" spans="1:60" x14ac:dyDescent="0.3">
      <c r="A69" s="130">
        <v>137888</v>
      </c>
      <c r="B69" s="130">
        <v>3412011</v>
      </c>
      <c r="C69" s="131" t="s">
        <v>470</v>
      </c>
      <c r="D69" s="67">
        <v>416</v>
      </c>
      <c r="E69" s="67">
        <v>0</v>
      </c>
      <c r="F69" s="124">
        <v>416</v>
      </c>
      <c r="G69" s="95">
        <v>1351163.5</v>
      </c>
      <c r="H69" s="67">
        <v>45.000000000000028</v>
      </c>
      <c r="I69" s="95">
        <v>21150</v>
      </c>
      <c r="J69" s="67">
        <v>46.999999999999901</v>
      </c>
      <c r="K69" s="95">
        <v>27730</v>
      </c>
      <c r="L69" s="67">
        <v>11.079903147699776</v>
      </c>
      <c r="M69" s="95">
        <v>2437.58</v>
      </c>
      <c r="N69" s="67">
        <v>10.072639225181604</v>
      </c>
      <c r="O69" s="95">
        <v>2719.61</v>
      </c>
      <c r="P69" s="67">
        <v>5.0363196125907805</v>
      </c>
      <c r="Q69" s="95">
        <v>2115.25</v>
      </c>
      <c r="R69" s="67">
        <v>11.079903147699776</v>
      </c>
      <c r="S69" s="95">
        <v>5096.76</v>
      </c>
      <c r="T69" s="67">
        <v>5.0363196125907805</v>
      </c>
      <c r="U69" s="95">
        <v>2467.8000000000002</v>
      </c>
      <c r="V69" s="67">
        <v>4.0290556900726413</v>
      </c>
      <c r="W69" s="95">
        <v>2578.6</v>
      </c>
      <c r="X69" s="95">
        <v>48880</v>
      </c>
      <c r="Y69" s="95">
        <v>17415.599999999999</v>
      </c>
      <c r="Z69" s="95">
        <v>66295.600000000006</v>
      </c>
      <c r="AA69" s="67">
        <v>11.68539325842695</v>
      </c>
      <c r="AB69" s="95">
        <v>6602.25</v>
      </c>
      <c r="AC69" s="67">
        <v>87.206798866855522</v>
      </c>
      <c r="AD69" s="95">
        <v>98543.679999999993</v>
      </c>
      <c r="AE69" s="95">
        <v>121300</v>
      </c>
      <c r="AF69" s="137"/>
      <c r="AG69" s="95">
        <v>121300</v>
      </c>
      <c r="AH69" s="95">
        <v>130334.97000000002</v>
      </c>
      <c r="AI69" s="95">
        <v>0</v>
      </c>
      <c r="AJ69" s="95">
        <v>27904</v>
      </c>
      <c r="AK69" s="95">
        <v>27904</v>
      </c>
      <c r="AL69" s="95">
        <v>0</v>
      </c>
      <c r="AM69" s="95">
        <v>0</v>
      </c>
      <c r="AN69" s="95">
        <v>0</v>
      </c>
      <c r="AO69" s="95">
        <v>1802144</v>
      </c>
      <c r="AP69" s="95">
        <v>2.1130547540937294E-2</v>
      </c>
      <c r="AQ69" s="95">
        <v>1802144.0211305476</v>
      </c>
      <c r="AR69" s="95">
        <v>1734400.8114285716</v>
      </c>
      <c r="AS69" s="95">
        <v>389018.52370285022</v>
      </c>
      <c r="AT69" s="95">
        <v>0</v>
      </c>
      <c r="AU69" s="95">
        <v>67743.20970197604</v>
      </c>
      <c r="AV69" s="95">
        <v>-389018.50257230265</v>
      </c>
      <c r="AW69" s="95">
        <v>130334.97000000002</v>
      </c>
      <c r="AX69" s="137"/>
      <c r="AY69" s="137"/>
      <c r="BG69" s="94"/>
      <c r="BH69" s="137"/>
    </row>
    <row r="70" spans="1:60" x14ac:dyDescent="0.3">
      <c r="A70" s="130">
        <v>104641</v>
      </c>
      <c r="B70" s="130">
        <v>3413528</v>
      </c>
      <c r="C70" s="131" t="s">
        <v>1026</v>
      </c>
      <c r="D70" s="67">
        <v>170</v>
      </c>
      <c r="E70" s="67">
        <v>0</v>
      </c>
      <c r="F70" s="124">
        <v>170</v>
      </c>
      <c r="G70" s="95">
        <v>552158.16</v>
      </c>
      <c r="H70" s="67">
        <v>65.000000000000071</v>
      </c>
      <c r="I70" s="95">
        <v>30550</v>
      </c>
      <c r="J70" s="67">
        <v>78.000000000000057</v>
      </c>
      <c r="K70" s="95">
        <v>46020</v>
      </c>
      <c r="L70" s="67">
        <v>1.0119047619047616</v>
      </c>
      <c r="M70" s="95">
        <v>222.62</v>
      </c>
      <c r="N70" s="67">
        <v>17.202380952380921</v>
      </c>
      <c r="O70" s="95">
        <v>4644.6400000000003</v>
      </c>
      <c r="P70" s="67">
        <v>12.142857142857137</v>
      </c>
      <c r="Q70" s="95">
        <v>5100</v>
      </c>
      <c r="R70" s="67">
        <v>40.47619047619046</v>
      </c>
      <c r="S70" s="95">
        <v>18619.05</v>
      </c>
      <c r="T70" s="67">
        <v>67.797619047619079</v>
      </c>
      <c r="U70" s="95">
        <v>33220.83</v>
      </c>
      <c r="V70" s="67">
        <v>22.261904761904766</v>
      </c>
      <c r="W70" s="95">
        <v>14247.62</v>
      </c>
      <c r="X70" s="95">
        <v>76570</v>
      </c>
      <c r="Y70" s="95">
        <v>76054.759999999995</v>
      </c>
      <c r="Z70" s="95">
        <v>152624.76</v>
      </c>
      <c r="AA70" s="67">
        <v>43.648648648648695</v>
      </c>
      <c r="AB70" s="95">
        <v>24661.49</v>
      </c>
      <c r="AC70" s="67">
        <v>64.393939393939391</v>
      </c>
      <c r="AD70" s="95">
        <v>72765.149999999994</v>
      </c>
      <c r="AE70" s="95">
        <v>121300</v>
      </c>
      <c r="AF70" s="137"/>
      <c r="AG70" s="95">
        <v>121300</v>
      </c>
      <c r="AH70" s="95">
        <v>0</v>
      </c>
      <c r="AI70" s="95">
        <v>0</v>
      </c>
      <c r="AJ70" s="95">
        <v>3481.6</v>
      </c>
      <c r="AK70" s="95">
        <v>3481.6</v>
      </c>
      <c r="AL70" s="95">
        <v>0</v>
      </c>
      <c r="AM70" s="95">
        <v>0</v>
      </c>
      <c r="AN70" s="95">
        <v>0</v>
      </c>
      <c r="AO70" s="95">
        <v>926991.16</v>
      </c>
      <c r="AP70" s="95">
        <v>47792.471834494383</v>
      </c>
      <c r="AQ70" s="95">
        <v>974783.63183449442</v>
      </c>
      <c r="AR70" s="95">
        <v>946251.97926127771</v>
      </c>
      <c r="AS70" s="95">
        <v>170189.95232899912</v>
      </c>
      <c r="AT70" s="95">
        <v>0</v>
      </c>
      <c r="AU70" s="95">
        <v>28531.652573216707</v>
      </c>
      <c r="AV70" s="95">
        <v>-122397.48049450474</v>
      </c>
      <c r="AW70" s="95">
        <v>0</v>
      </c>
      <c r="AX70" s="137"/>
      <c r="AY70" s="137"/>
      <c r="BG70" s="94"/>
      <c r="BH70" s="137"/>
    </row>
    <row r="71" spans="1:60" x14ac:dyDescent="0.3">
      <c r="A71" s="130">
        <v>131597</v>
      </c>
      <c r="B71" s="130">
        <v>3412227</v>
      </c>
      <c r="C71" s="131" t="s">
        <v>506</v>
      </c>
      <c r="D71" s="67">
        <v>421</v>
      </c>
      <c r="E71" s="67">
        <v>0</v>
      </c>
      <c r="F71" s="124">
        <v>421</v>
      </c>
      <c r="G71" s="95">
        <v>1367403.44</v>
      </c>
      <c r="H71" s="67">
        <v>237.99999999999986</v>
      </c>
      <c r="I71" s="95">
        <v>111860</v>
      </c>
      <c r="J71" s="67">
        <v>245.0000000000002</v>
      </c>
      <c r="K71" s="95">
        <v>144550</v>
      </c>
      <c r="L71" s="67">
        <v>0</v>
      </c>
      <c r="M71" s="95">
        <v>0</v>
      </c>
      <c r="N71" s="67">
        <v>28</v>
      </c>
      <c r="O71" s="95">
        <v>7560</v>
      </c>
      <c r="P71" s="67">
        <v>61.00000000000005</v>
      </c>
      <c r="Q71" s="95">
        <v>25620</v>
      </c>
      <c r="R71" s="67">
        <v>6.0000000000000062</v>
      </c>
      <c r="S71" s="95">
        <v>2760</v>
      </c>
      <c r="T71" s="67">
        <v>185.00000000000014</v>
      </c>
      <c r="U71" s="95">
        <v>90650</v>
      </c>
      <c r="V71" s="67">
        <v>134.00000000000006</v>
      </c>
      <c r="W71" s="95">
        <v>85760</v>
      </c>
      <c r="X71" s="95">
        <v>256410</v>
      </c>
      <c r="Y71" s="95">
        <v>212350</v>
      </c>
      <c r="Z71" s="95">
        <v>468760</v>
      </c>
      <c r="AA71" s="67">
        <v>219.34453781512624</v>
      </c>
      <c r="AB71" s="95">
        <v>123929.66</v>
      </c>
      <c r="AC71" s="67">
        <v>176.73378839590441</v>
      </c>
      <c r="AD71" s="95">
        <v>199709.18</v>
      </c>
      <c r="AE71" s="95">
        <v>121300</v>
      </c>
      <c r="AF71" s="137"/>
      <c r="AG71" s="95">
        <v>121300</v>
      </c>
      <c r="AH71" s="95">
        <v>0</v>
      </c>
      <c r="AI71" s="95">
        <v>0</v>
      </c>
      <c r="AJ71" s="95">
        <v>16841.25</v>
      </c>
      <c r="AK71" s="95">
        <v>16841.25</v>
      </c>
      <c r="AL71" s="95">
        <v>0</v>
      </c>
      <c r="AM71" s="95">
        <v>0</v>
      </c>
      <c r="AN71" s="95">
        <v>0</v>
      </c>
      <c r="AO71" s="95">
        <v>2297943.5299999998</v>
      </c>
      <c r="AP71" s="95">
        <v>418714.82758857624</v>
      </c>
      <c r="AQ71" s="95">
        <v>2716658.3575885762</v>
      </c>
      <c r="AR71" s="95">
        <v>2646805.7817793339</v>
      </c>
      <c r="AS71" s="95">
        <v>727592.98518309917</v>
      </c>
      <c r="AT71" s="95">
        <v>0</v>
      </c>
      <c r="AU71" s="95">
        <v>69852.575809242204</v>
      </c>
      <c r="AV71" s="95">
        <v>-308878.15759452293</v>
      </c>
      <c r="AW71" s="95">
        <v>0</v>
      </c>
      <c r="AX71" s="137"/>
      <c r="AY71" s="137"/>
      <c r="BG71" s="94"/>
      <c r="BH71" s="137"/>
    </row>
    <row r="72" spans="1:60" x14ac:dyDescent="0.3">
      <c r="A72" s="130">
        <v>104545</v>
      </c>
      <c r="B72" s="130">
        <v>3412065</v>
      </c>
      <c r="C72" s="131" t="s">
        <v>483</v>
      </c>
      <c r="D72" s="67">
        <v>245</v>
      </c>
      <c r="E72" s="67">
        <v>0</v>
      </c>
      <c r="F72" s="124">
        <v>245</v>
      </c>
      <c r="G72" s="95">
        <v>795757.35</v>
      </c>
      <c r="H72" s="67">
        <v>62.999999999999964</v>
      </c>
      <c r="I72" s="95">
        <v>29610</v>
      </c>
      <c r="J72" s="67">
        <v>71.000000000000028</v>
      </c>
      <c r="K72" s="95">
        <v>41890</v>
      </c>
      <c r="L72" s="67">
        <v>68.55967078189299</v>
      </c>
      <c r="M72" s="95">
        <v>15083.13</v>
      </c>
      <c r="N72" s="67">
        <v>80.65843621399182</v>
      </c>
      <c r="O72" s="95">
        <v>21777.78</v>
      </c>
      <c r="P72" s="67">
        <v>4.0329218106995786</v>
      </c>
      <c r="Q72" s="95">
        <v>1693.83</v>
      </c>
      <c r="R72" s="67">
        <v>8.065843621399182</v>
      </c>
      <c r="S72" s="95">
        <v>3710.29</v>
      </c>
      <c r="T72" s="67">
        <v>28.230452674897201</v>
      </c>
      <c r="U72" s="95">
        <v>13832.92</v>
      </c>
      <c r="V72" s="67">
        <v>19.156378600823036</v>
      </c>
      <c r="W72" s="95">
        <v>12260.08</v>
      </c>
      <c r="X72" s="95">
        <v>71500</v>
      </c>
      <c r="Y72" s="95">
        <v>68358.03</v>
      </c>
      <c r="Z72" s="95">
        <v>139858.03</v>
      </c>
      <c r="AA72" s="67">
        <v>11.77884615384616</v>
      </c>
      <c r="AB72" s="95">
        <v>6655.05</v>
      </c>
      <c r="AC72" s="67">
        <v>138.79310344827584</v>
      </c>
      <c r="AD72" s="95">
        <v>156836.21</v>
      </c>
      <c r="AE72" s="95">
        <v>121300</v>
      </c>
      <c r="AF72" s="137"/>
      <c r="AG72" s="95">
        <v>121300</v>
      </c>
      <c r="AH72" s="95">
        <v>0</v>
      </c>
      <c r="AI72" s="95">
        <v>0</v>
      </c>
      <c r="AJ72" s="95">
        <v>44544</v>
      </c>
      <c r="AK72" s="95">
        <v>44544</v>
      </c>
      <c r="AL72" s="95">
        <v>95944</v>
      </c>
      <c r="AM72" s="95">
        <v>0</v>
      </c>
      <c r="AN72" s="95">
        <v>0</v>
      </c>
      <c r="AO72" s="95">
        <v>1360894.6400000001</v>
      </c>
      <c r="AP72" s="95">
        <v>34730.512033012958</v>
      </c>
      <c r="AQ72" s="95">
        <v>1395625.1520330131</v>
      </c>
      <c r="AR72" s="95">
        <v>1319887.6137487222</v>
      </c>
      <c r="AS72" s="95">
        <v>225023.90164419616</v>
      </c>
      <c r="AT72" s="95">
        <v>0</v>
      </c>
      <c r="AU72" s="95">
        <v>75737.538284290815</v>
      </c>
      <c r="AV72" s="95">
        <v>-190293.3896111832</v>
      </c>
      <c r="AW72" s="95">
        <v>0</v>
      </c>
      <c r="AX72" s="137"/>
      <c r="AY72" s="137"/>
      <c r="BG72" s="94"/>
      <c r="BH72" s="137"/>
    </row>
    <row r="73" spans="1:60" x14ac:dyDescent="0.3">
      <c r="A73" s="130">
        <v>104672</v>
      </c>
      <c r="B73" s="130">
        <v>3413601</v>
      </c>
      <c r="C73" s="131" t="s">
        <v>556</v>
      </c>
      <c r="D73" s="67">
        <v>206</v>
      </c>
      <c r="E73" s="67">
        <v>0</v>
      </c>
      <c r="F73" s="124">
        <v>206</v>
      </c>
      <c r="G73" s="95">
        <v>669085.77</v>
      </c>
      <c r="H73" s="67">
        <v>86.000000000000043</v>
      </c>
      <c r="I73" s="95">
        <v>40420</v>
      </c>
      <c r="J73" s="67">
        <v>130.99999999999991</v>
      </c>
      <c r="K73" s="95">
        <v>77290</v>
      </c>
      <c r="L73" s="67">
        <v>0</v>
      </c>
      <c r="M73" s="95">
        <v>0</v>
      </c>
      <c r="N73" s="67">
        <v>2.9999999999999991</v>
      </c>
      <c r="O73" s="95">
        <v>810</v>
      </c>
      <c r="P73" s="67">
        <v>2</v>
      </c>
      <c r="Q73" s="95">
        <v>840</v>
      </c>
      <c r="R73" s="67">
        <v>2.9999999999999991</v>
      </c>
      <c r="S73" s="95">
        <v>1380</v>
      </c>
      <c r="T73" s="67">
        <v>191.99999999999994</v>
      </c>
      <c r="U73" s="95">
        <v>94080</v>
      </c>
      <c r="V73" s="67">
        <v>0.999999999999999</v>
      </c>
      <c r="W73" s="95">
        <v>640</v>
      </c>
      <c r="X73" s="95">
        <v>117710</v>
      </c>
      <c r="Y73" s="95">
        <v>97750</v>
      </c>
      <c r="Z73" s="95">
        <v>215460</v>
      </c>
      <c r="AA73" s="67">
        <v>9.3107344632768463</v>
      </c>
      <c r="AB73" s="95">
        <v>5260.56</v>
      </c>
      <c r="AC73" s="67">
        <v>82.4</v>
      </c>
      <c r="AD73" s="95">
        <v>93112</v>
      </c>
      <c r="AE73" s="95">
        <v>121300</v>
      </c>
      <c r="AF73" s="137"/>
      <c r="AG73" s="95">
        <v>121300</v>
      </c>
      <c r="AH73" s="95">
        <v>0</v>
      </c>
      <c r="AI73" s="95">
        <v>0</v>
      </c>
      <c r="AJ73" s="95">
        <v>3507.2</v>
      </c>
      <c r="AK73" s="95">
        <v>3507.2</v>
      </c>
      <c r="AL73" s="95">
        <v>0</v>
      </c>
      <c r="AM73" s="95">
        <v>0</v>
      </c>
      <c r="AN73" s="95">
        <v>0</v>
      </c>
      <c r="AO73" s="95">
        <v>1107725.53</v>
      </c>
      <c r="AP73" s="95">
        <v>19999.053862686436</v>
      </c>
      <c r="AQ73" s="95">
        <v>1127724.5838626865</v>
      </c>
      <c r="AR73" s="95">
        <v>1096693.6976411894</v>
      </c>
      <c r="AS73" s="95">
        <v>170542.82629651861</v>
      </c>
      <c r="AT73" s="95">
        <v>0</v>
      </c>
      <c r="AU73" s="95">
        <v>31030.886221497087</v>
      </c>
      <c r="AV73" s="95">
        <v>-150543.77243383217</v>
      </c>
      <c r="AW73" s="95">
        <v>0</v>
      </c>
      <c r="AX73" s="137"/>
      <c r="AY73" s="137"/>
      <c r="BG73" s="94"/>
      <c r="BH73" s="137"/>
    </row>
    <row r="74" spans="1:60" x14ac:dyDescent="0.3">
      <c r="A74" s="130">
        <v>104622</v>
      </c>
      <c r="B74" s="130">
        <v>3413310</v>
      </c>
      <c r="C74" s="131" t="s">
        <v>1027</v>
      </c>
      <c r="D74" s="67">
        <v>351</v>
      </c>
      <c r="E74" s="67">
        <v>0</v>
      </c>
      <c r="F74" s="124">
        <v>351</v>
      </c>
      <c r="G74" s="95">
        <v>1140044.2</v>
      </c>
      <c r="H74" s="67">
        <v>101.00000000000009</v>
      </c>
      <c r="I74" s="95">
        <v>47470</v>
      </c>
      <c r="J74" s="67">
        <v>117.99999999999994</v>
      </c>
      <c r="K74" s="95">
        <v>69620</v>
      </c>
      <c r="L74" s="67">
        <v>42.000000000000121</v>
      </c>
      <c r="M74" s="95">
        <v>9240</v>
      </c>
      <c r="N74" s="67">
        <v>80.000000000000028</v>
      </c>
      <c r="O74" s="95">
        <v>21600</v>
      </c>
      <c r="P74" s="67">
        <v>3.0000000000000009</v>
      </c>
      <c r="Q74" s="95">
        <v>1260</v>
      </c>
      <c r="R74" s="67">
        <v>48.000000000000085</v>
      </c>
      <c r="S74" s="95">
        <v>22080</v>
      </c>
      <c r="T74" s="67">
        <v>106</v>
      </c>
      <c r="U74" s="95">
        <v>51940</v>
      </c>
      <c r="V74" s="67">
        <v>30.999999999999993</v>
      </c>
      <c r="W74" s="95">
        <v>19840</v>
      </c>
      <c r="X74" s="95">
        <v>117090</v>
      </c>
      <c r="Y74" s="95">
        <v>125960</v>
      </c>
      <c r="Z74" s="95">
        <v>243050</v>
      </c>
      <c r="AA74" s="67">
        <v>30.318936877076396</v>
      </c>
      <c r="AB74" s="95">
        <v>17130.2</v>
      </c>
      <c r="AC74" s="67">
        <v>124.02</v>
      </c>
      <c r="AD74" s="95">
        <v>140142.6</v>
      </c>
      <c r="AE74" s="95">
        <v>121300</v>
      </c>
      <c r="AF74" s="137"/>
      <c r="AG74" s="95">
        <v>121300</v>
      </c>
      <c r="AH74" s="95">
        <v>0</v>
      </c>
      <c r="AI74" s="95">
        <v>0</v>
      </c>
      <c r="AJ74" s="95">
        <v>4326.3999999999996</v>
      </c>
      <c r="AK74" s="95">
        <v>4326.3999999999996</v>
      </c>
      <c r="AL74" s="95">
        <v>0</v>
      </c>
      <c r="AM74" s="95">
        <v>0</v>
      </c>
      <c r="AN74" s="95">
        <v>0</v>
      </c>
      <c r="AO74" s="95">
        <v>1665993.4</v>
      </c>
      <c r="AP74" s="95">
        <v>3.8659053717894319E-2</v>
      </c>
      <c r="AQ74" s="95">
        <v>1665993.4386590535</v>
      </c>
      <c r="AR74" s="95">
        <v>1598224.9203244208</v>
      </c>
      <c r="AS74" s="95">
        <v>216825.90197483692</v>
      </c>
      <c r="AT74" s="95">
        <v>0</v>
      </c>
      <c r="AU74" s="95">
        <v>67768.518334632739</v>
      </c>
      <c r="AV74" s="95">
        <v>-216825.86331578321</v>
      </c>
      <c r="AW74" s="95">
        <v>0</v>
      </c>
      <c r="AX74" s="137"/>
      <c r="AY74" s="137"/>
      <c r="BG74" s="94"/>
      <c r="BH74" s="137"/>
    </row>
    <row r="75" spans="1:60" x14ac:dyDescent="0.3">
      <c r="A75" s="130">
        <v>104681</v>
      </c>
      <c r="B75" s="130">
        <v>3413644</v>
      </c>
      <c r="C75" s="131" t="s">
        <v>562</v>
      </c>
      <c r="D75" s="67">
        <v>239</v>
      </c>
      <c r="E75" s="67">
        <v>0</v>
      </c>
      <c r="F75" s="124">
        <v>239</v>
      </c>
      <c r="G75" s="95">
        <v>776269.41</v>
      </c>
      <c r="H75" s="67">
        <v>104.9999999999999</v>
      </c>
      <c r="I75" s="95">
        <v>49350</v>
      </c>
      <c r="J75" s="67">
        <v>118.00000000000001</v>
      </c>
      <c r="K75" s="95">
        <v>69620</v>
      </c>
      <c r="L75" s="67">
        <v>2.0084033613445365</v>
      </c>
      <c r="M75" s="95">
        <v>441.85</v>
      </c>
      <c r="N75" s="67">
        <v>14.058823529411763</v>
      </c>
      <c r="O75" s="95">
        <v>3795.88</v>
      </c>
      <c r="P75" s="67">
        <v>19.079831932773097</v>
      </c>
      <c r="Q75" s="95">
        <v>8013.53</v>
      </c>
      <c r="R75" s="67">
        <v>1.0042016806722696</v>
      </c>
      <c r="S75" s="95">
        <v>461.93</v>
      </c>
      <c r="T75" s="67">
        <v>135.56722689075642</v>
      </c>
      <c r="U75" s="95">
        <v>66427.94</v>
      </c>
      <c r="V75" s="67">
        <v>59.247899159663973</v>
      </c>
      <c r="W75" s="95">
        <v>37918.660000000003</v>
      </c>
      <c r="X75" s="95">
        <v>118970</v>
      </c>
      <c r="Y75" s="95">
        <v>117059.79000000001</v>
      </c>
      <c r="Z75" s="95">
        <v>236029.79</v>
      </c>
      <c r="AA75" s="67">
        <v>55.766666666666588</v>
      </c>
      <c r="AB75" s="95">
        <v>31508.17</v>
      </c>
      <c r="AC75" s="67">
        <v>113.86910994764398</v>
      </c>
      <c r="AD75" s="95">
        <v>128672.09</v>
      </c>
      <c r="AE75" s="95">
        <v>121300</v>
      </c>
      <c r="AF75" s="137"/>
      <c r="AG75" s="95">
        <v>121300</v>
      </c>
      <c r="AH75" s="95">
        <v>0</v>
      </c>
      <c r="AI75" s="95">
        <v>0</v>
      </c>
      <c r="AJ75" s="95">
        <v>3584</v>
      </c>
      <c r="AK75" s="95">
        <v>3584</v>
      </c>
      <c r="AL75" s="95">
        <v>0</v>
      </c>
      <c r="AM75" s="95">
        <v>0</v>
      </c>
      <c r="AN75" s="95">
        <v>0</v>
      </c>
      <c r="AO75" s="95">
        <v>1297363.4600000002</v>
      </c>
      <c r="AP75" s="95">
        <v>52755.304519612946</v>
      </c>
      <c r="AQ75" s="95">
        <v>1350118.7645196132</v>
      </c>
      <c r="AR75" s="95">
        <v>1315414.7472955594</v>
      </c>
      <c r="AS75" s="95">
        <v>227958.7671930372</v>
      </c>
      <c r="AT75" s="95">
        <v>0</v>
      </c>
      <c r="AU75" s="95">
        <v>34704.017224053852</v>
      </c>
      <c r="AV75" s="95">
        <v>-175203.46267342425</v>
      </c>
      <c r="AW75" s="95">
        <v>0</v>
      </c>
      <c r="AX75" s="137"/>
      <c r="AY75" s="137"/>
      <c r="BG75" s="94"/>
      <c r="BH75" s="137"/>
    </row>
    <row r="76" spans="1:60" x14ac:dyDescent="0.3">
      <c r="A76" s="130">
        <v>104676</v>
      </c>
      <c r="B76" s="130">
        <v>3413631</v>
      </c>
      <c r="C76" s="131" t="s">
        <v>1028</v>
      </c>
      <c r="D76" s="67">
        <v>209</v>
      </c>
      <c r="E76" s="67">
        <v>0</v>
      </c>
      <c r="F76" s="124">
        <v>209</v>
      </c>
      <c r="G76" s="95">
        <v>678829.74</v>
      </c>
      <c r="H76" s="67">
        <v>7.0000000000000044</v>
      </c>
      <c r="I76" s="95">
        <v>3290</v>
      </c>
      <c r="J76" s="67">
        <v>7.0000000000000044</v>
      </c>
      <c r="K76" s="95">
        <v>4130</v>
      </c>
      <c r="L76" s="67">
        <v>16.000000000000004</v>
      </c>
      <c r="M76" s="95">
        <v>3520</v>
      </c>
      <c r="N76" s="67">
        <v>6.0000000000000071</v>
      </c>
      <c r="O76" s="95">
        <v>1620</v>
      </c>
      <c r="P76" s="67">
        <v>1.9999999999999996</v>
      </c>
      <c r="Q76" s="95">
        <v>840</v>
      </c>
      <c r="R76" s="67">
        <v>1.9999999999999996</v>
      </c>
      <c r="S76" s="95">
        <v>920</v>
      </c>
      <c r="T76" s="67">
        <v>1.9999999999999996</v>
      </c>
      <c r="U76" s="95">
        <v>980</v>
      </c>
      <c r="V76" s="67">
        <v>6.0000000000000071</v>
      </c>
      <c r="W76" s="95">
        <v>3840</v>
      </c>
      <c r="X76" s="95">
        <v>7420</v>
      </c>
      <c r="Y76" s="95">
        <v>11720</v>
      </c>
      <c r="Z76" s="95">
        <v>19140</v>
      </c>
      <c r="AA76" s="67">
        <v>9.288888888888879</v>
      </c>
      <c r="AB76" s="95">
        <v>5248.22</v>
      </c>
      <c r="AC76" s="67">
        <v>55.650887573964503</v>
      </c>
      <c r="AD76" s="95">
        <v>62885.5</v>
      </c>
      <c r="AE76" s="95">
        <v>121300</v>
      </c>
      <c r="AF76" s="137"/>
      <c r="AG76" s="95">
        <v>121300</v>
      </c>
      <c r="AH76" s="95">
        <v>3981.5400000000955</v>
      </c>
      <c r="AI76" s="95">
        <v>0</v>
      </c>
      <c r="AJ76" s="95">
        <v>3251.2</v>
      </c>
      <c r="AK76" s="95">
        <v>3251.2</v>
      </c>
      <c r="AL76" s="95">
        <v>0</v>
      </c>
      <c r="AM76" s="95">
        <v>0</v>
      </c>
      <c r="AN76" s="95">
        <v>0</v>
      </c>
      <c r="AO76" s="95">
        <v>894636.2</v>
      </c>
      <c r="AP76" s="95">
        <v>2.4407708149704145E-2</v>
      </c>
      <c r="AQ76" s="95">
        <v>894636.22440770816</v>
      </c>
      <c r="AR76" s="95">
        <v>864367.90581730765</v>
      </c>
      <c r="AS76" s="95">
        <v>132893.4306133003</v>
      </c>
      <c r="AT76" s="95">
        <v>0</v>
      </c>
      <c r="AU76" s="95">
        <v>30268.318590400508</v>
      </c>
      <c r="AV76" s="95">
        <v>-132893.40620559215</v>
      </c>
      <c r="AW76" s="95">
        <v>3981.5400000000955</v>
      </c>
      <c r="AX76" s="137"/>
      <c r="AY76" s="137"/>
      <c r="BG76" s="94"/>
      <c r="BH76" s="137"/>
    </row>
    <row r="77" spans="1:60" x14ac:dyDescent="0.3">
      <c r="A77" s="130">
        <v>104643</v>
      </c>
      <c r="B77" s="130">
        <v>3413543</v>
      </c>
      <c r="C77" s="131" t="s">
        <v>541</v>
      </c>
      <c r="D77" s="67">
        <v>407</v>
      </c>
      <c r="E77" s="67">
        <v>0</v>
      </c>
      <c r="F77" s="124">
        <v>407</v>
      </c>
      <c r="G77" s="95">
        <v>1321931.5900000001</v>
      </c>
      <c r="H77" s="67">
        <v>33.999999999999979</v>
      </c>
      <c r="I77" s="95">
        <v>15980</v>
      </c>
      <c r="J77" s="67">
        <v>45.000000000000178</v>
      </c>
      <c r="K77" s="95">
        <v>26550</v>
      </c>
      <c r="L77" s="67">
        <v>41.999999999999922</v>
      </c>
      <c r="M77" s="95">
        <v>9240</v>
      </c>
      <c r="N77" s="67">
        <v>46.999999999999808</v>
      </c>
      <c r="O77" s="95">
        <v>12690</v>
      </c>
      <c r="P77" s="67">
        <v>31.000000000000014</v>
      </c>
      <c r="Q77" s="95">
        <v>13020</v>
      </c>
      <c r="R77" s="67">
        <v>5.0000000000000062</v>
      </c>
      <c r="S77" s="95">
        <v>2300</v>
      </c>
      <c r="T77" s="67">
        <v>12.999999999999984</v>
      </c>
      <c r="U77" s="95">
        <v>6370</v>
      </c>
      <c r="V77" s="67">
        <v>14</v>
      </c>
      <c r="W77" s="95">
        <v>8960</v>
      </c>
      <c r="X77" s="95">
        <v>42530</v>
      </c>
      <c r="Y77" s="95">
        <v>52580</v>
      </c>
      <c r="Z77" s="95">
        <v>95110</v>
      </c>
      <c r="AA77" s="67">
        <v>7.0172413793103336</v>
      </c>
      <c r="AB77" s="95">
        <v>3964.74</v>
      </c>
      <c r="AC77" s="67">
        <v>144.84411764705882</v>
      </c>
      <c r="AD77" s="95">
        <v>163673.85</v>
      </c>
      <c r="AE77" s="95">
        <v>121300</v>
      </c>
      <c r="AF77" s="137"/>
      <c r="AG77" s="95">
        <v>121300</v>
      </c>
      <c r="AH77" s="95">
        <v>29874.819999999716</v>
      </c>
      <c r="AI77" s="95">
        <v>0</v>
      </c>
      <c r="AJ77" s="95">
        <v>5324.8</v>
      </c>
      <c r="AK77" s="95">
        <v>5324.8</v>
      </c>
      <c r="AL77" s="95">
        <v>0</v>
      </c>
      <c r="AM77" s="95">
        <v>0</v>
      </c>
      <c r="AN77" s="95">
        <v>0</v>
      </c>
      <c r="AO77" s="95">
        <v>1741179.8</v>
      </c>
      <c r="AP77" s="95">
        <v>2.2089399788063267E-2</v>
      </c>
      <c r="AQ77" s="95">
        <v>1741179.8220893999</v>
      </c>
      <c r="AR77" s="95">
        <v>1695190.0458374384</v>
      </c>
      <c r="AS77" s="95">
        <v>291488.47081555729</v>
      </c>
      <c r="AT77" s="95">
        <v>0</v>
      </c>
      <c r="AU77" s="95">
        <v>45989.776251961477</v>
      </c>
      <c r="AV77" s="95">
        <v>-291488.44872615748</v>
      </c>
      <c r="AW77" s="95">
        <v>29874.819999999716</v>
      </c>
      <c r="AX77" s="137"/>
      <c r="AY77" s="137"/>
      <c r="BG77" s="94"/>
      <c r="BH77" s="137"/>
    </row>
    <row r="78" spans="1:60" x14ac:dyDescent="0.3">
      <c r="A78" s="130">
        <v>104677</v>
      </c>
      <c r="B78" s="130">
        <v>3413632</v>
      </c>
      <c r="C78" s="131" t="s">
        <v>1029</v>
      </c>
      <c r="D78" s="67">
        <v>174</v>
      </c>
      <c r="E78" s="67">
        <v>0</v>
      </c>
      <c r="F78" s="124">
        <v>174</v>
      </c>
      <c r="G78" s="95">
        <v>565150.12</v>
      </c>
      <c r="H78" s="67">
        <v>70.000000000000057</v>
      </c>
      <c r="I78" s="95">
        <v>32900</v>
      </c>
      <c r="J78" s="67">
        <v>70.000000000000057</v>
      </c>
      <c r="K78" s="95">
        <v>41300</v>
      </c>
      <c r="L78" s="67">
        <v>1.0000000000000002</v>
      </c>
      <c r="M78" s="95">
        <v>220</v>
      </c>
      <c r="N78" s="67">
        <v>21.999999999999929</v>
      </c>
      <c r="O78" s="95">
        <v>5940</v>
      </c>
      <c r="P78" s="67">
        <v>29.999999999999954</v>
      </c>
      <c r="Q78" s="95">
        <v>12600</v>
      </c>
      <c r="R78" s="67">
        <v>19.999999999999968</v>
      </c>
      <c r="S78" s="95">
        <v>9200</v>
      </c>
      <c r="T78" s="67">
        <v>87</v>
      </c>
      <c r="U78" s="95">
        <v>42630</v>
      </c>
      <c r="V78" s="67">
        <v>7.0000000000000062</v>
      </c>
      <c r="W78" s="95">
        <v>4480</v>
      </c>
      <c r="X78" s="95">
        <v>74200</v>
      </c>
      <c r="Y78" s="95">
        <v>75070</v>
      </c>
      <c r="Z78" s="95">
        <v>149270</v>
      </c>
      <c r="AA78" s="67">
        <v>26.999999999999922</v>
      </c>
      <c r="AB78" s="95">
        <v>15255</v>
      </c>
      <c r="AC78" s="67">
        <v>58.993962999026287</v>
      </c>
      <c r="AD78" s="95">
        <v>66663.179999999993</v>
      </c>
      <c r="AE78" s="95">
        <v>121300</v>
      </c>
      <c r="AF78" s="137"/>
      <c r="AG78" s="95">
        <v>121300</v>
      </c>
      <c r="AH78" s="95">
        <v>0</v>
      </c>
      <c r="AI78" s="95">
        <v>0</v>
      </c>
      <c r="AJ78" s="95">
        <v>2176</v>
      </c>
      <c r="AK78" s="95">
        <v>2176</v>
      </c>
      <c r="AL78" s="95">
        <v>0</v>
      </c>
      <c r="AM78" s="95">
        <v>0</v>
      </c>
      <c r="AN78" s="95">
        <v>0</v>
      </c>
      <c r="AO78" s="95">
        <v>919814.3</v>
      </c>
      <c r="AP78" s="95">
        <v>6.2611107487723625E-2</v>
      </c>
      <c r="AQ78" s="95">
        <v>919814.36261110753</v>
      </c>
      <c r="AR78" s="95">
        <v>862039.48034625291</v>
      </c>
      <c r="AS78" s="95">
        <v>92925.7108470807</v>
      </c>
      <c r="AT78" s="95">
        <v>0</v>
      </c>
      <c r="AU78" s="95">
        <v>57774.882264854619</v>
      </c>
      <c r="AV78" s="95">
        <v>-92925.648235973218</v>
      </c>
      <c r="AW78" s="95">
        <v>0</v>
      </c>
      <c r="AX78" s="137"/>
      <c r="AY78" s="137"/>
      <c r="BG78" s="94"/>
      <c r="BH78" s="137"/>
    </row>
    <row r="79" spans="1:60" x14ac:dyDescent="0.3">
      <c r="A79" s="130">
        <v>104645</v>
      </c>
      <c r="B79" s="130">
        <v>3413547</v>
      </c>
      <c r="C79" s="131" t="s">
        <v>542</v>
      </c>
      <c r="D79" s="67">
        <v>240</v>
      </c>
      <c r="E79" s="67">
        <v>0</v>
      </c>
      <c r="F79" s="124">
        <v>240</v>
      </c>
      <c r="G79" s="95">
        <v>779517.4</v>
      </c>
      <c r="H79" s="67">
        <v>78</v>
      </c>
      <c r="I79" s="95">
        <v>36660</v>
      </c>
      <c r="J79" s="67">
        <v>85.999999999999915</v>
      </c>
      <c r="K79" s="95">
        <v>50740</v>
      </c>
      <c r="L79" s="67">
        <v>4.000000000000008</v>
      </c>
      <c r="M79" s="95">
        <v>880</v>
      </c>
      <c r="N79" s="67">
        <v>30</v>
      </c>
      <c r="O79" s="95">
        <v>8100</v>
      </c>
      <c r="P79" s="67">
        <v>40.000000000000078</v>
      </c>
      <c r="Q79" s="95">
        <v>16800</v>
      </c>
      <c r="R79" s="67">
        <v>49.000000000000078</v>
      </c>
      <c r="S79" s="95">
        <v>22540</v>
      </c>
      <c r="T79" s="67">
        <v>91.999999999999929</v>
      </c>
      <c r="U79" s="95">
        <v>45080</v>
      </c>
      <c r="V79" s="67">
        <v>13.000000000000009</v>
      </c>
      <c r="W79" s="95">
        <v>8320</v>
      </c>
      <c r="X79" s="95">
        <v>87400</v>
      </c>
      <c r="Y79" s="95">
        <v>101720</v>
      </c>
      <c r="Z79" s="95">
        <v>189120</v>
      </c>
      <c r="AA79" s="67">
        <v>22.999999999999993</v>
      </c>
      <c r="AB79" s="95">
        <v>12995</v>
      </c>
      <c r="AC79" s="67">
        <v>92.743362831858406</v>
      </c>
      <c r="AD79" s="95">
        <v>104800</v>
      </c>
      <c r="AE79" s="95">
        <v>121300</v>
      </c>
      <c r="AF79" s="137"/>
      <c r="AG79" s="95">
        <v>121300</v>
      </c>
      <c r="AH79" s="95">
        <v>0</v>
      </c>
      <c r="AI79" s="95">
        <v>0</v>
      </c>
      <c r="AJ79" s="95">
        <v>2176</v>
      </c>
      <c r="AK79" s="95">
        <v>2176</v>
      </c>
      <c r="AL79" s="95">
        <v>0</v>
      </c>
      <c r="AM79" s="95">
        <v>0</v>
      </c>
      <c r="AN79" s="95">
        <v>0</v>
      </c>
      <c r="AO79" s="95">
        <v>1209908.3999999999</v>
      </c>
      <c r="AP79" s="95">
        <v>5.504980264763433E-2</v>
      </c>
      <c r="AQ79" s="95">
        <v>1209908.4550498025</v>
      </c>
      <c r="AR79" s="95">
        <v>1143349.2382026722</v>
      </c>
      <c r="AS79" s="95">
        <v>135339.74302414403</v>
      </c>
      <c r="AT79" s="95">
        <v>0</v>
      </c>
      <c r="AU79" s="95">
        <v>66559.21684713033</v>
      </c>
      <c r="AV79" s="95">
        <v>-135339.68797434139</v>
      </c>
      <c r="AW79" s="95">
        <v>0</v>
      </c>
      <c r="AX79" s="137"/>
      <c r="AY79" s="137"/>
      <c r="BG79" s="94"/>
      <c r="BH79" s="137"/>
    </row>
    <row r="80" spans="1:60" x14ac:dyDescent="0.3">
      <c r="A80" s="130">
        <v>104646</v>
      </c>
      <c r="B80" s="130">
        <v>3413548</v>
      </c>
      <c r="C80" s="131" t="s">
        <v>543</v>
      </c>
      <c r="D80" s="67">
        <v>193</v>
      </c>
      <c r="E80" s="67">
        <v>0</v>
      </c>
      <c r="F80" s="124">
        <v>193</v>
      </c>
      <c r="G80" s="95">
        <v>626861.91</v>
      </c>
      <c r="H80" s="67">
        <v>55.000000000000057</v>
      </c>
      <c r="I80" s="95">
        <v>25850</v>
      </c>
      <c r="J80" s="67">
        <v>56.00000000000005</v>
      </c>
      <c r="K80" s="95">
        <v>33040</v>
      </c>
      <c r="L80" s="67">
        <v>28.000000000000025</v>
      </c>
      <c r="M80" s="95">
        <v>6160</v>
      </c>
      <c r="N80" s="67">
        <v>10.000000000000005</v>
      </c>
      <c r="O80" s="95">
        <v>2700</v>
      </c>
      <c r="P80" s="67">
        <v>14.999999999999996</v>
      </c>
      <c r="Q80" s="95">
        <v>6300</v>
      </c>
      <c r="R80" s="67">
        <v>14.999999999999996</v>
      </c>
      <c r="S80" s="95">
        <v>6900</v>
      </c>
      <c r="T80" s="67">
        <v>44.000000000000007</v>
      </c>
      <c r="U80" s="95">
        <v>21560</v>
      </c>
      <c r="V80" s="67">
        <v>29.000000000000007</v>
      </c>
      <c r="W80" s="95">
        <v>18560</v>
      </c>
      <c r="X80" s="95">
        <v>58890</v>
      </c>
      <c r="Y80" s="95">
        <v>62180</v>
      </c>
      <c r="Z80" s="95">
        <v>121070</v>
      </c>
      <c r="AA80" s="67">
        <v>14.672514619883042</v>
      </c>
      <c r="AB80" s="95">
        <v>8289.9699999999993</v>
      </c>
      <c r="AC80" s="67">
        <v>60.734265734265733</v>
      </c>
      <c r="AD80" s="95">
        <v>68629.72</v>
      </c>
      <c r="AE80" s="95">
        <v>121300</v>
      </c>
      <c r="AF80" s="137"/>
      <c r="AG80" s="95">
        <v>121300</v>
      </c>
      <c r="AH80" s="95">
        <v>0</v>
      </c>
      <c r="AI80" s="95">
        <v>0</v>
      </c>
      <c r="AJ80" s="95">
        <v>3046.4</v>
      </c>
      <c r="AK80" s="95">
        <v>3046.4</v>
      </c>
      <c r="AL80" s="95">
        <v>0</v>
      </c>
      <c r="AM80" s="95">
        <v>0</v>
      </c>
      <c r="AN80" s="95">
        <v>0</v>
      </c>
      <c r="AO80" s="95">
        <v>949198</v>
      </c>
      <c r="AP80" s="95">
        <v>2.4109081712223483E-2</v>
      </c>
      <c r="AQ80" s="95">
        <v>949198.02410908171</v>
      </c>
      <c r="AR80" s="95">
        <v>918252.36280382378</v>
      </c>
      <c r="AS80" s="95">
        <v>128788.15975948441</v>
      </c>
      <c r="AT80" s="95">
        <v>0</v>
      </c>
      <c r="AU80" s="95">
        <v>30945.661305257934</v>
      </c>
      <c r="AV80" s="95">
        <v>-128788.13565040269</v>
      </c>
      <c r="AW80" s="95">
        <v>0</v>
      </c>
      <c r="AX80" s="137"/>
      <c r="AY80" s="137"/>
      <c r="BG80" s="94"/>
      <c r="BH80" s="137"/>
    </row>
    <row r="81" spans="1:60" x14ac:dyDescent="0.3">
      <c r="A81" s="130">
        <v>133615</v>
      </c>
      <c r="B81" s="130">
        <v>3413024</v>
      </c>
      <c r="C81" s="131" t="s">
        <v>525</v>
      </c>
      <c r="D81" s="67">
        <v>336</v>
      </c>
      <c r="E81" s="67">
        <v>0</v>
      </c>
      <c r="F81" s="124">
        <v>336</v>
      </c>
      <c r="G81" s="95">
        <v>1091324.3600000001</v>
      </c>
      <c r="H81" s="67">
        <v>132.00000000000006</v>
      </c>
      <c r="I81" s="95">
        <v>62040</v>
      </c>
      <c r="J81" s="67">
        <v>136.99999999999991</v>
      </c>
      <c r="K81" s="95">
        <v>80830</v>
      </c>
      <c r="L81" s="67">
        <v>1.0000000000000013</v>
      </c>
      <c r="M81" s="95">
        <v>220</v>
      </c>
      <c r="N81" s="67">
        <v>5.0000000000000062</v>
      </c>
      <c r="O81" s="95">
        <v>1350</v>
      </c>
      <c r="P81" s="67">
        <v>1.9999999999999993</v>
      </c>
      <c r="Q81" s="95">
        <v>840</v>
      </c>
      <c r="R81" s="67">
        <v>27.999999999999989</v>
      </c>
      <c r="S81" s="95">
        <v>12880</v>
      </c>
      <c r="T81" s="67">
        <v>256</v>
      </c>
      <c r="U81" s="95">
        <v>125440</v>
      </c>
      <c r="V81" s="67">
        <v>39.000000000000149</v>
      </c>
      <c r="W81" s="95">
        <v>24960</v>
      </c>
      <c r="X81" s="95">
        <v>142870</v>
      </c>
      <c r="Y81" s="95">
        <v>165690</v>
      </c>
      <c r="Z81" s="95">
        <v>308560</v>
      </c>
      <c r="AA81" s="67">
        <v>45.116607773851491</v>
      </c>
      <c r="AB81" s="95">
        <v>25490.880000000001</v>
      </c>
      <c r="AC81" s="67">
        <v>129.23076923076923</v>
      </c>
      <c r="AD81" s="95">
        <v>146030.76999999999</v>
      </c>
      <c r="AE81" s="95">
        <v>121300</v>
      </c>
      <c r="AF81" s="137"/>
      <c r="AG81" s="95">
        <v>121300</v>
      </c>
      <c r="AH81" s="95">
        <v>0</v>
      </c>
      <c r="AI81" s="95">
        <v>0</v>
      </c>
      <c r="AJ81" s="95">
        <v>4403.2</v>
      </c>
      <c r="AK81" s="95">
        <v>4403.2</v>
      </c>
      <c r="AL81" s="95">
        <v>0</v>
      </c>
      <c r="AM81" s="95">
        <v>0</v>
      </c>
      <c r="AN81" s="95">
        <v>0</v>
      </c>
      <c r="AO81" s="95">
        <v>1697109.21</v>
      </c>
      <c r="AP81" s="95">
        <v>32850.827746769392</v>
      </c>
      <c r="AQ81" s="95">
        <v>1729960.0377467694</v>
      </c>
      <c r="AR81" s="95">
        <v>1688305.6046062999</v>
      </c>
      <c r="AS81" s="95">
        <v>275757.61573880381</v>
      </c>
      <c r="AT81" s="95">
        <v>0</v>
      </c>
      <c r="AU81" s="95">
        <v>41654.433140469482</v>
      </c>
      <c r="AV81" s="95">
        <v>-242906.78799203443</v>
      </c>
      <c r="AW81" s="95">
        <v>0</v>
      </c>
      <c r="AX81" s="137"/>
      <c r="AY81" s="137"/>
      <c r="BG81" s="94"/>
      <c r="BH81" s="137"/>
    </row>
    <row r="82" spans="1:60" x14ac:dyDescent="0.3">
      <c r="A82" s="130">
        <v>104648</v>
      </c>
      <c r="B82" s="130">
        <v>3413550</v>
      </c>
      <c r="C82" s="131" t="s">
        <v>544</v>
      </c>
      <c r="D82" s="67">
        <v>176</v>
      </c>
      <c r="E82" s="67">
        <v>0</v>
      </c>
      <c r="F82" s="124">
        <v>176</v>
      </c>
      <c r="G82" s="95">
        <v>571646.09</v>
      </c>
      <c r="H82" s="67">
        <v>80.000000000000071</v>
      </c>
      <c r="I82" s="95">
        <v>37600</v>
      </c>
      <c r="J82" s="67">
        <v>86.000000000000057</v>
      </c>
      <c r="K82" s="95">
        <v>50740</v>
      </c>
      <c r="L82" s="67">
        <v>0</v>
      </c>
      <c r="M82" s="95">
        <v>0</v>
      </c>
      <c r="N82" s="67">
        <v>27.999999999999986</v>
      </c>
      <c r="O82" s="95">
        <v>7560</v>
      </c>
      <c r="P82" s="67">
        <v>13.000000000000005</v>
      </c>
      <c r="Q82" s="95">
        <v>5460</v>
      </c>
      <c r="R82" s="67">
        <v>4.9999999999999982</v>
      </c>
      <c r="S82" s="95">
        <v>2300</v>
      </c>
      <c r="T82" s="67">
        <v>34.999999999999936</v>
      </c>
      <c r="U82" s="95">
        <v>17150</v>
      </c>
      <c r="V82" s="67">
        <v>78.999999999999943</v>
      </c>
      <c r="W82" s="95">
        <v>50560</v>
      </c>
      <c r="X82" s="95">
        <v>88340</v>
      </c>
      <c r="Y82" s="95">
        <v>83030</v>
      </c>
      <c r="Z82" s="95">
        <v>171370</v>
      </c>
      <c r="AA82" s="67">
        <v>42.062893081761025</v>
      </c>
      <c r="AB82" s="95">
        <v>23765.53</v>
      </c>
      <c r="AC82" s="67">
        <v>93.028571428571425</v>
      </c>
      <c r="AD82" s="95">
        <v>105122.29</v>
      </c>
      <c r="AE82" s="95">
        <v>121300</v>
      </c>
      <c r="AF82" s="137"/>
      <c r="AG82" s="95">
        <v>121300</v>
      </c>
      <c r="AH82" s="95">
        <v>0</v>
      </c>
      <c r="AI82" s="95">
        <v>0</v>
      </c>
      <c r="AJ82" s="95">
        <v>3353.6</v>
      </c>
      <c r="AK82" s="95">
        <v>3353.6</v>
      </c>
      <c r="AL82" s="95">
        <v>0</v>
      </c>
      <c r="AM82" s="95">
        <v>0</v>
      </c>
      <c r="AN82" s="95">
        <v>0</v>
      </c>
      <c r="AO82" s="95">
        <v>996557.51</v>
      </c>
      <c r="AP82" s="95">
        <v>3.5657909753807136E-2</v>
      </c>
      <c r="AQ82" s="95">
        <v>996557.54565790971</v>
      </c>
      <c r="AR82" s="95">
        <v>954830.6724736999</v>
      </c>
      <c r="AS82" s="95">
        <v>116114.51173605569</v>
      </c>
      <c r="AT82" s="95">
        <v>0</v>
      </c>
      <c r="AU82" s="95">
        <v>41726.873184209806</v>
      </c>
      <c r="AV82" s="95">
        <v>-116114.47607814593</v>
      </c>
      <c r="AW82" s="95">
        <v>0</v>
      </c>
      <c r="AX82" s="137"/>
      <c r="AY82" s="137"/>
      <c r="BG82" s="94"/>
      <c r="BH82" s="137"/>
    </row>
    <row r="83" spans="1:60" x14ac:dyDescent="0.3">
      <c r="A83" s="130">
        <v>104613</v>
      </c>
      <c r="B83" s="130">
        <v>3413001</v>
      </c>
      <c r="C83" s="131" t="s">
        <v>1030</v>
      </c>
      <c r="D83" s="67">
        <v>249</v>
      </c>
      <c r="E83" s="67">
        <v>0</v>
      </c>
      <c r="F83" s="124">
        <v>249</v>
      </c>
      <c r="G83" s="95">
        <v>808749.3</v>
      </c>
      <c r="H83" s="67">
        <v>135.99999999999991</v>
      </c>
      <c r="I83" s="95">
        <v>63920</v>
      </c>
      <c r="J83" s="67">
        <v>138.00000000000011</v>
      </c>
      <c r="K83" s="95">
        <v>81420</v>
      </c>
      <c r="L83" s="67">
        <v>0</v>
      </c>
      <c r="M83" s="95">
        <v>0</v>
      </c>
      <c r="N83" s="67">
        <v>1.0040322580645162</v>
      </c>
      <c r="O83" s="95">
        <v>271.08999999999997</v>
      </c>
      <c r="P83" s="67">
        <v>1.0040322580645162</v>
      </c>
      <c r="Q83" s="95">
        <v>421.69</v>
      </c>
      <c r="R83" s="67">
        <v>17.068548387096776</v>
      </c>
      <c r="S83" s="95">
        <v>7851.53</v>
      </c>
      <c r="T83" s="67">
        <v>151.60887096774206</v>
      </c>
      <c r="U83" s="95">
        <v>74288.350000000006</v>
      </c>
      <c r="V83" s="67">
        <v>66.266129032258192</v>
      </c>
      <c r="W83" s="95">
        <v>42410.32</v>
      </c>
      <c r="X83" s="95">
        <v>145340</v>
      </c>
      <c r="Y83" s="95">
        <v>125242.98000000001</v>
      </c>
      <c r="Z83" s="95">
        <v>270582.98</v>
      </c>
      <c r="AA83" s="67">
        <v>21.141509433962266</v>
      </c>
      <c r="AB83" s="95">
        <v>11944.95</v>
      </c>
      <c r="AC83" s="67">
        <v>77.359223300970868</v>
      </c>
      <c r="AD83" s="95">
        <v>87415.92</v>
      </c>
      <c r="AE83" s="95">
        <v>121300</v>
      </c>
      <c r="AF83" s="137"/>
      <c r="AG83" s="95">
        <v>121300</v>
      </c>
      <c r="AH83" s="95">
        <v>0</v>
      </c>
      <c r="AI83" s="95">
        <v>0</v>
      </c>
      <c r="AJ83" s="95">
        <v>21831.25</v>
      </c>
      <c r="AK83" s="95">
        <v>21831.25</v>
      </c>
      <c r="AL83" s="95">
        <v>0</v>
      </c>
      <c r="AM83" s="95">
        <v>0</v>
      </c>
      <c r="AN83" s="95">
        <v>0</v>
      </c>
      <c r="AO83" s="95">
        <v>1321824.3999999999</v>
      </c>
      <c r="AP83" s="95">
        <v>4.6353847915047812E-2</v>
      </c>
      <c r="AQ83" s="95">
        <v>1321824.4463538479</v>
      </c>
      <c r="AR83" s="95">
        <v>1240419.2920614383</v>
      </c>
      <c r="AS83" s="95">
        <v>150714.26521051626</v>
      </c>
      <c r="AT83" s="95">
        <v>0</v>
      </c>
      <c r="AU83" s="95">
        <v>81405.154292409541</v>
      </c>
      <c r="AV83" s="95">
        <v>-150714.21885666833</v>
      </c>
      <c r="AW83" s="95">
        <v>0</v>
      </c>
      <c r="AX83" s="137"/>
      <c r="AY83" s="137"/>
      <c r="BG83" s="94"/>
      <c r="BH83" s="137"/>
    </row>
    <row r="84" spans="1:60" x14ac:dyDescent="0.3">
      <c r="A84" s="130">
        <v>104649</v>
      </c>
      <c r="B84" s="130">
        <v>3413551</v>
      </c>
      <c r="C84" s="131" t="s">
        <v>1031</v>
      </c>
      <c r="D84" s="67">
        <v>201</v>
      </c>
      <c r="E84" s="67">
        <v>0</v>
      </c>
      <c r="F84" s="124">
        <v>201</v>
      </c>
      <c r="G84" s="95">
        <v>652845.81999999995</v>
      </c>
      <c r="H84" s="67">
        <v>95.999999999999915</v>
      </c>
      <c r="I84" s="95">
        <v>45120</v>
      </c>
      <c r="J84" s="67">
        <v>103.00000000000007</v>
      </c>
      <c r="K84" s="95">
        <v>60770</v>
      </c>
      <c r="L84" s="67">
        <v>3.9999999999999978</v>
      </c>
      <c r="M84" s="95">
        <v>880</v>
      </c>
      <c r="N84" s="67">
        <v>44.000000000000014</v>
      </c>
      <c r="O84" s="95">
        <v>11880</v>
      </c>
      <c r="P84" s="67">
        <v>7.9999999999999956</v>
      </c>
      <c r="Q84" s="95">
        <v>3360</v>
      </c>
      <c r="R84" s="67">
        <v>11.000000000000004</v>
      </c>
      <c r="S84" s="95">
        <v>5060</v>
      </c>
      <c r="T84" s="67">
        <v>75.999999999999915</v>
      </c>
      <c r="U84" s="95">
        <v>37240</v>
      </c>
      <c r="V84" s="67">
        <v>48.999999999999964</v>
      </c>
      <c r="W84" s="95">
        <v>31360</v>
      </c>
      <c r="X84" s="95">
        <v>105890</v>
      </c>
      <c r="Y84" s="95">
        <v>89780</v>
      </c>
      <c r="Z84" s="95">
        <v>195670</v>
      </c>
      <c r="AA84" s="67">
        <v>28.210526315789384</v>
      </c>
      <c r="AB84" s="95">
        <v>15938.95</v>
      </c>
      <c r="AC84" s="67">
        <v>89.201183431952657</v>
      </c>
      <c r="AD84" s="95">
        <v>100797.34</v>
      </c>
      <c r="AE84" s="95">
        <v>121300</v>
      </c>
      <c r="AF84" s="137"/>
      <c r="AG84" s="95">
        <v>121300</v>
      </c>
      <c r="AH84" s="95">
        <v>0</v>
      </c>
      <c r="AI84" s="95">
        <v>0</v>
      </c>
      <c r="AJ84" s="95">
        <v>2508.8000000000002</v>
      </c>
      <c r="AK84" s="95">
        <v>2508.8000000000002</v>
      </c>
      <c r="AL84" s="95">
        <v>0</v>
      </c>
      <c r="AM84" s="95">
        <v>0</v>
      </c>
      <c r="AN84" s="95">
        <v>0</v>
      </c>
      <c r="AO84" s="95">
        <v>1089060.9099999999</v>
      </c>
      <c r="AP84" s="95">
        <v>3.2109433243633446E-2</v>
      </c>
      <c r="AQ84" s="95">
        <v>1089060.9421094332</v>
      </c>
      <c r="AR84" s="95">
        <v>1048495.9177869122</v>
      </c>
      <c r="AS84" s="95">
        <v>134559.92288666614</v>
      </c>
      <c r="AT84" s="95">
        <v>0</v>
      </c>
      <c r="AU84" s="95">
        <v>40565.024322521058</v>
      </c>
      <c r="AV84" s="95">
        <v>-134559.89077723291</v>
      </c>
      <c r="AW84" s="95">
        <v>0</v>
      </c>
      <c r="AX84" s="137"/>
      <c r="AY84" s="137"/>
      <c r="BG84" s="94"/>
      <c r="BH84" s="137"/>
    </row>
    <row r="85" spans="1:60" x14ac:dyDescent="0.3">
      <c r="A85" s="130">
        <v>104640</v>
      </c>
      <c r="B85" s="130">
        <v>3413527</v>
      </c>
      <c r="C85" s="131" t="s">
        <v>538</v>
      </c>
      <c r="D85" s="67">
        <v>151</v>
      </c>
      <c r="E85" s="67">
        <v>0</v>
      </c>
      <c r="F85" s="124">
        <v>151</v>
      </c>
      <c r="G85" s="95">
        <v>490446.37</v>
      </c>
      <c r="H85" s="67">
        <v>84.999999999999972</v>
      </c>
      <c r="I85" s="95">
        <v>39950</v>
      </c>
      <c r="J85" s="67">
        <v>92</v>
      </c>
      <c r="K85" s="95">
        <v>54280</v>
      </c>
      <c r="L85" s="67">
        <v>3.0000000000000044</v>
      </c>
      <c r="M85" s="95">
        <v>660</v>
      </c>
      <c r="N85" s="67">
        <v>2.0000000000000027</v>
      </c>
      <c r="O85" s="95">
        <v>540</v>
      </c>
      <c r="P85" s="67">
        <v>4.0000000000000053</v>
      </c>
      <c r="Q85" s="95">
        <v>1680</v>
      </c>
      <c r="R85" s="67">
        <v>20.999999999999968</v>
      </c>
      <c r="S85" s="95">
        <v>9660</v>
      </c>
      <c r="T85" s="67">
        <v>87.999999999999943</v>
      </c>
      <c r="U85" s="95">
        <v>43120</v>
      </c>
      <c r="V85" s="67">
        <v>23</v>
      </c>
      <c r="W85" s="95">
        <v>14720</v>
      </c>
      <c r="X85" s="95">
        <v>94230</v>
      </c>
      <c r="Y85" s="95">
        <v>70380</v>
      </c>
      <c r="Z85" s="95">
        <v>164610</v>
      </c>
      <c r="AA85" s="67">
        <v>32.924812030075202</v>
      </c>
      <c r="AB85" s="95">
        <v>18602.52</v>
      </c>
      <c r="AC85" s="67">
        <v>51.232142857142861</v>
      </c>
      <c r="AD85" s="95">
        <v>57892.32</v>
      </c>
      <c r="AE85" s="95">
        <v>121300</v>
      </c>
      <c r="AF85" s="137"/>
      <c r="AG85" s="95">
        <v>121300</v>
      </c>
      <c r="AH85" s="95">
        <v>0</v>
      </c>
      <c r="AI85" s="95">
        <v>0</v>
      </c>
      <c r="AJ85" s="95">
        <v>2483.2000000000003</v>
      </c>
      <c r="AK85" s="95">
        <v>2483.2000000000003</v>
      </c>
      <c r="AL85" s="95">
        <v>0</v>
      </c>
      <c r="AM85" s="95">
        <v>0</v>
      </c>
      <c r="AN85" s="95">
        <v>0</v>
      </c>
      <c r="AO85" s="95">
        <v>855334.40999999992</v>
      </c>
      <c r="AP85" s="95">
        <v>5780.8789262014279</v>
      </c>
      <c r="AQ85" s="95">
        <v>861115.28892620129</v>
      </c>
      <c r="AR85" s="95">
        <v>835404.63838063215</v>
      </c>
      <c r="AS85" s="95">
        <v>116145.93296422802</v>
      </c>
      <c r="AT85" s="95">
        <v>0</v>
      </c>
      <c r="AU85" s="95">
        <v>25710.650545569137</v>
      </c>
      <c r="AV85" s="95">
        <v>-110365.05403802659</v>
      </c>
      <c r="AW85" s="95">
        <v>0</v>
      </c>
      <c r="AX85" s="137"/>
      <c r="AY85" s="137"/>
      <c r="BG85" s="94"/>
      <c r="BH85" s="137"/>
    </row>
    <row r="86" spans="1:60" x14ac:dyDescent="0.3">
      <c r="A86" s="130">
        <v>104651</v>
      </c>
      <c r="B86" s="130">
        <v>3413553</v>
      </c>
      <c r="C86" s="131" t="s">
        <v>1032</v>
      </c>
      <c r="D86" s="67">
        <v>334</v>
      </c>
      <c r="E86" s="67">
        <v>0</v>
      </c>
      <c r="F86" s="124">
        <v>334</v>
      </c>
      <c r="G86" s="95">
        <v>1084828.3799999999</v>
      </c>
      <c r="H86" s="67">
        <v>131.99999999999989</v>
      </c>
      <c r="I86" s="95">
        <v>62040</v>
      </c>
      <c r="J86" s="67">
        <v>133.99999999999994</v>
      </c>
      <c r="K86" s="95">
        <v>79060</v>
      </c>
      <c r="L86" s="67">
        <v>2.0000000000000004</v>
      </c>
      <c r="M86" s="95">
        <v>440</v>
      </c>
      <c r="N86" s="67">
        <v>9.9999999999999858</v>
      </c>
      <c r="O86" s="95">
        <v>2700</v>
      </c>
      <c r="P86" s="67">
        <v>19.000000000000007</v>
      </c>
      <c r="Q86" s="95">
        <v>7980</v>
      </c>
      <c r="R86" s="67">
        <v>20.000000000000004</v>
      </c>
      <c r="S86" s="95">
        <v>9200</v>
      </c>
      <c r="T86" s="67">
        <v>94</v>
      </c>
      <c r="U86" s="95">
        <v>46060</v>
      </c>
      <c r="V86" s="67">
        <v>173.99999999999989</v>
      </c>
      <c r="W86" s="95">
        <v>111360</v>
      </c>
      <c r="X86" s="95">
        <v>141100</v>
      </c>
      <c r="Y86" s="95">
        <v>177740</v>
      </c>
      <c r="Z86" s="95">
        <v>318840</v>
      </c>
      <c r="AA86" s="67">
        <v>32.027397260273972</v>
      </c>
      <c r="AB86" s="95">
        <v>18095.48</v>
      </c>
      <c r="AC86" s="67">
        <v>113.2412852969815</v>
      </c>
      <c r="AD86" s="95">
        <v>127962.65</v>
      </c>
      <c r="AE86" s="95">
        <v>121300</v>
      </c>
      <c r="AF86" s="137"/>
      <c r="AG86" s="95">
        <v>121300</v>
      </c>
      <c r="AH86" s="95">
        <v>0</v>
      </c>
      <c r="AI86" s="95">
        <v>0</v>
      </c>
      <c r="AJ86" s="95">
        <v>4710.4000000000005</v>
      </c>
      <c r="AK86" s="95">
        <v>4710.4000000000005</v>
      </c>
      <c r="AL86" s="95">
        <v>0</v>
      </c>
      <c r="AM86" s="95">
        <v>0</v>
      </c>
      <c r="AN86" s="95">
        <v>0</v>
      </c>
      <c r="AO86" s="95">
        <v>1675736.9099999997</v>
      </c>
      <c r="AP86" s="95">
        <v>7356.1343500003532</v>
      </c>
      <c r="AQ86" s="95">
        <v>1683093.0443500001</v>
      </c>
      <c r="AR86" s="95">
        <v>1641894.5202481973</v>
      </c>
      <c r="AS86" s="95">
        <v>245255.35886189464</v>
      </c>
      <c r="AT86" s="95">
        <v>0</v>
      </c>
      <c r="AU86" s="95">
        <v>41198.524101802846</v>
      </c>
      <c r="AV86" s="95">
        <v>-237899.22451189428</v>
      </c>
      <c r="AW86" s="95">
        <v>0</v>
      </c>
      <c r="AX86" s="137"/>
      <c r="AY86" s="137"/>
      <c r="BG86" s="94"/>
      <c r="BH86" s="137"/>
    </row>
    <row r="87" spans="1:60" x14ac:dyDescent="0.3">
      <c r="A87" s="130">
        <v>104650</v>
      </c>
      <c r="B87" s="130">
        <v>3413552</v>
      </c>
      <c r="C87" s="131" t="s">
        <v>1033</v>
      </c>
      <c r="D87" s="67">
        <v>436</v>
      </c>
      <c r="E87" s="67">
        <v>0</v>
      </c>
      <c r="F87" s="124">
        <v>436</v>
      </c>
      <c r="G87" s="95">
        <v>1416123.28</v>
      </c>
      <c r="H87" s="67">
        <v>164.99999999999997</v>
      </c>
      <c r="I87" s="95">
        <v>77550</v>
      </c>
      <c r="J87" s="67">
        <v>193.00000000000017</v>
      </c>
      <c r="K87" s="95">
        <v>113870</v>
      </c>
      <c r="L87" s="67">
        <v>6.0415704387990745</v>
      </c>
      <c r="M87" s="95">
        <v>1329.15</v>
      </c>
      <c r="N87" s="67">
        <v>13.090069284064661</v>
      </c>
      <c r="O87" s="95">
        <v>3534.32</v>
      </c>
      <c r="P87" s="67">
        <v>29.200923787528861</v>
      </c>
      <c r="Q87" s="95">
        <v>12264.39</v>
      </c>
      <c r="R87" s="67">
        <v>34.235565819861421</v>
      </c>
      <c r="S87" s="95">
        <v>15748.36</v>
      </c>
      <c r="T87" s="67">
        <v>125.86605080831427</v>
      </c>
      <c r="U87" s="95">
        <v>61674.36</v>
      </c>
      <c r="V87" s="67">
        <v>197.3579676674367</v>
      </c>
      <c r="W87" s="95">
        <v>126309.1</v>
      </c>
      <c r="X87" s="95">
        <v>191420</v>
      </c>
      <c r="Y87" s="95">
        <v>220859.68</v>
      </c>
      <c r="Z87" s="95">
        <v>412279.68</v>
      </c>
      <c r="AA87" s="67">
        <v>30.000000000000007</v>
      </c>
      <c r="AB87" s="95">
        <v>16950</v>
      </c>
      <c r="AC87" s="67">
        <v>169.24600638977634</v>
      </c>
      <c r="AD87" s="95">
        <v>191247.99</v>
      </c>
      <c r="AE87" s="95">
        <v>121300</v>
      </c>
      <c r="AF87" s="137"/>
      <c r="AG87" s="95">
        <v>121300</v>
      </c>
      <c r="AH87" s="95">
        <v>0</v>
      </c>
      <c r="AI87" s="95">
        <v>0</v>
      </c>
      <c r="AJ87" s="95">
        <v>4736</v>
      </c>
      <c r="AK87" s="95">
        <v>4736</v>
      </c>
      <c r="AL87" s="95">
        <v>0</v>
      </c>
      <c r="AM87" s="95">
        <v>0</v>
      </c>
      <c r="AN87" s="95">
        <v>0</v>
      </c>
      <c r="AO87" s="95">
        <v>2162636.9500000002</v>
      </c>
      <c r="AP87" s="95">
        <v>4.2115064296948432E-2</v>
      </c>
      <c r="AQ87" s="95">
        <v>2162636.9921150645</v>
      </c>
      <c r="AR87" s="95">
        <v>2071135.6901657733</v>
      </c>
      <c r="AS87" s="95">
        <v>269561.9009093584</v>
      </c>
      <c r="AT87" s="95">
        <v>0</v>
      </c>
      <c r="AU87" s="95">
        <v>91501.301949291257</v>
      </c>
      <c r="AV87" s="95">
        <v>-269561.85879429412</v>
      </c>
      <c r="AW87" s="95">
        <v>0</v>
      </c>
      <c r="AX87" s="137"/>
      <c r="AY87" s="137"/>
      <c r="BG87" s="94"/>
      <c r="BH87" s="137"/>
    </row>
    <row r="88" spans="1:60" x14ac:dyDescent="0.3">
      <c r="A88" s="130">
        <v>104678</v>
      </c>
      <c r="B88" s="130">
        <v>3413633</v>
      </c>
      <c r="C88" s="131" t="s">
        <v>560</v>
      </c>
      <c r="D88" s="67">
        <v>198</v>
      </c>
      <c r="E88" s="67">
        <v>0</v>
      </c>
      <c r="F88" s="124">
        <v>198</v>
      </c>
      <c r="G88" s="95">
        <v>643101.86</v>
      </c>
      <c r="H88" s="67">
        <v>91.000000000000085</v>
      </c>
      <c r="I88" s="95">
        <v>42770</v>
      </c>
      <c r="J88" s="67">
        <v>94.000000000000043</v>
      </c>
      <c r="K88" s="95">
        <v>55460</v>
      </c>
      <c r="L88" s="67">
        <v>0</v>
      </c>
      <c r="M88" s="95">
        <v>0</v>
      </c>
      <c r="N88" s="67">
        <v>1.9999999999999998</v>
      </c>
      <c r="O88" s="95">
        <v>540</v>
      </c>
      <c r="P88" s="67">
        <v>27.999999999999915</v>
      </c>
      <c r="Q88" s="95">
        <v>11760</v>
      </c>
      <c r="R88" s="67">
        <v>50.000000000000092</v>
      </c>
      <c r="S88" s="95">
        <v>23000</v>
      </c>
      <c r="T88" s="67">
        <v>44.999999999999943</v>
      </c>
      <c r="U88" s="95">
        <v>22050</v>
      </c>
      <c r="V88" s="67">
        <v>62.999999999999964</v>
      </c>
      <c r="W88" s="95">
        <v>40320</v>
      </c>
      <c r="X88" s="95">
        <v>98230</v>
      </c>
      <c r="Y88" s="95">
        <v>97670</v>
      </c>
      <c r="Z88" s="95">
        <v>195900</v>
      </c>
      <c r="AA88" s="67">
        <v>3.5357142857142945</v>
      </c>
      <c r="AB88" s="95">
        <v>1997.68</v>
      </c>
      <c r="AC88" s="67">
        <v>70.148571428571429</v>
      </c>
      <c r="AD88" s="95">
        <v>79267.89</v>
      </c>
      <c r="AE88" s="95">
        <v>121300</v>
      </c>
      <c r="AF88" s="137"/>
      <c r="AG88" s="95">
        <v>121300</v>
      </c>
      <c r="AH88" s="95">
        <v>0</v>
      </c>
      <c r="AI88" s="95">
        <v>0</v>
      </c>
      <c r="AJ88" s="95">
        <v>4275.2</v>
      </c>
      <c r="AK88" s="95">
        <v>4275.2</v>
      </c>
      <c r="AL88" s="95">
        <v>0</v>
      </c>
      <c r="AM88" s="95">
        <v>0</v>
      </c>
      <c r="AN88" s="95">
        <v>0</v>
      </c>
      <c r="AO88" s="95">
        <v>1045842.63</v>
      </c>
      <c r="AP88" s="95">
        <v>4.1556592653002183E-2</v>
      </c>
      <c r="AQ88" s="95">
        <v>1045842.6715565927</v>
      </c>
      <c r="AR88" s="95">
        <v>996642.52675387601</v>
      </c>
      <c r="AS88" s="95">
        <v>123173.27674612885</v>
      </c>
      <c r="AT88" s="95">
        <v>0</v>
      </c>
      <c r="AU88" s="95">
        <v>49200.144802716677</v>
      </c>
      <c r="AV88" s="95">
        <v>-123173.23518953619</v>
      </c>
      <c r="AW88" s="95">
        <v>0</v>
      </c>
      <c r="AX88" s="137"/>
      <c r="AY88" s="137"/>
      <c r="BG88" s="94"/>
      <c r="BH88" s="137"/>
    </row>
    <row r="89" spans="1:60" x14ac:dyDescent="0.3">
      <c r="A89" s="130">
        <v>104652</v>
      </c>
      <c r="B89" s="130">
        <v>3413558</v>
      </c>
      <c r="C89" s="131" t="s">
        <v>548</v>
      </c>
      <c r="D89" s="67">
        <v>192</v>
      </c>
      <c r="E89" s="67">
        <v>0</v>
      </c>
      <c r="F89" s="124">
        <v>192</v>
      </c>
      <c r="G89" s="95">
        <v>623613.92000000004</v>
      </c>
      <c r="H89" s="67">
        <v>132.99999999999994</v>
      </c>
      <c r="I89" s="95">
        <v>62510</v>
      </c>
      <c r="J89" s="67">
        <v>135</v>
      </c>
      <c r="K89" s="95">
        <v>79650</v>
      </c>
      <c r="L89" s="67">
        <v>0</v>
      </c>
      <c r="M89" s="95">
        <v>0</v>
      </c>
      <c r="N89" s="67">
        <v>2.0000000000000067</v>
      </c>
      <c r="O89" s="95">
        <v>540</v>
      </c>
      <c r="P89" s="67">
        <v>15.999999999999993</v>
      </c>
      <c r="Q89" s="95">
        <v>6720</v>
      </c>
      <c r="R89" s="67">
        <v>2.0000000000000067</v>
      </c>
      <c r="S89" s="95">
        <v>920</v>
      </c>
      <c r="T89" s="67">
        <v>104.00000000000006</v>
      </c>
      <c r="U89" s="95">
        <v>50960</v>
      </c>
      <c r="V89" s="67">
        <v>68.000000000000071</v>
      </c>
      <c r="W89" s="95">
        <v>43520</v>
      </c>
      <c r="X89" s="95">
        <v>142160</v>
      </c>
      <c r="Y89" s="95">
        <v>102660</v>
      </c>
      <c r="Z89" s="95">
        <v>244820</v>
      </c>
      <c r="AA89" s="67">
        <v>112.59259259259264</v>
      </c>
      <c r="AB89" s="95">
        <v>63614.81</v>
      </c>
      <c r="AC89" s="67">
        <v>154.35294117647061</v>
      </c>
      <c r="AD89" s="95">
        <v>174418.82</v>
      </c>
      <c r="AE89" s="95">
        <v>121300</v>
      </c>
      <c r="AF89" s="137"/>
      <c r="AG89" s="95">
        <v>121300</v>
      </c>
      <c r="AH89" s="95">
        <v>0</v>
      </c>
      <c r="AI89" s="95">
        <v>0</v>
      </c>
      <c r="AJ89" s="95">
        <v>3020.8</v>
      </c>
      <c r="AK89" s="95">
        <v>3020.8</v>
      </c>
      <c r="AL89" s="95">
        <v>0</v>
      </c>
      <c r="AM89" s="95">
        <v>0</v>
      </c>
      <c r="AN89" s="95">
        <v>0</v>
      </c>
      <c r="AO89" s="95">
        <v>1230788.3500000001</v>
      </c>
      <c r="AP89" s="95">
        <v>57353.389737480968</v>
      </c>
      <c r="AQ89" s="95">
        <v>1288141.7397374811</v>
      </c>
      <c r="AR89" s="95">
        <v>1254994.404903888</v>
      </c>
      <c r="AS89" s="95">
        <v>209643.89114485477</v>
      </c>
      <c r="AT89" s="95">
        <v>0</v>
      </c>
      <c r="AU89" s="95">
        <v>33147.334833593108</v>
      </c>
      <c r="AV89" s="95">
        <v>-152290.50140737381</v>
      </c>
      <c r="AW89" s="95">
        <v>0</v>
      </c>
      <c r="AX89" s="137"/>
      <c r="AY89" s="137"/>
      <c r="BG89" s="94"/>
      <c r="BH89" s="137"/>
    </row>
    <row r="90" spans="1:60" x14ac:dyDescent="0.3">
      <c r="A90" s="130">
        <v>132796</v>
      </c>
      <c r="B90" s="130">
        <v>3412234</v>
      </c>
      <c r="C90" s="131" t="s">
        <v>511</v>
      </c>
      <c r="D90" s="67">
        <v>410</v>
      </c>
      <c r="E90" s="67">
        <v>0</v>
      </c>
      <c r="F90" s="124">
        <v>410</v>
      </c>
      <c r="G90" s="95">
        <v>1331675.56</v>
      </c>
      <c r="H90" s="67">
        <v>162.99999999999997</v>
      </c>
      <c r="I90" s="95">
        <v>76610</v>
      </c>
      <c r="J90" s="67">
        <v>167.00000000000011</v>
      </c>
      <c r="K90" s="95">
        <v>98530</v>
      </c>
      <c r="L90" s="67">
        <v>1.9999999999999978</v>
      </c>
      <c r="M90" s="95">
        <v>440</v>
      </c>
      <c r="N90" s="67">
        <v>0</v>
      </c>
      <c r="O90" s="95">
        <v>0</v>
      </c>
      <c r="P90" s="67">
        <v>4.9999999999999956</v>
      </c>
      <c r="Q90" s="95">
        <v>2100</v>
      </c>
      <c r="R90" s="67">
        <v>45.000000000000156</v>
      </c>
      <c r="S90" s="95">
        <v>20700</v>
      </c>
      <c r="T90" s="67">
        <v>164</v>
      </c>
      <c r="U90" s="95">
        <v>80360</v>
      </c>
      <c r="V90" s="67">
        <v>183.99999999999997</v>
      </c>
      <c r="W90" s="95">
        <v>117760</v>
      </c>
      <c r="X90" s="95">
        <v>175140</v>
      </c>
      <c r="Y90" s="95">
        <v>221360</v>
      </c>
      <c r="Z90" s="95">
        <v>396500</v>
      </c>
      <c r="AA90" s="67">
        <v>64.613180515759282</v>
      </c>
      <c r="AB90" s="95">
        <v>36506.449999999997</v>
      </c>
      <c r="AC90" s="67">
        <v>154.3987341772152</v>
      </c>
      <c r="AD90" s="95">
        <v>174470.57</v>
      </c>
      <c r="AE90" s="95">
        <v>121300</v>
      </c>
      <c r="AF90" s="137"/>
      <c r="AG90" s="95">
        <v>121300</v>
      </c>
      <c r="AH90" s="95">
        <v>0</v>
      </c>
      <c r="AI90" s="95">
        <v>0</v>
      </c>
      <c r="AJ90" s="95">
        <v>4070.4</v>
      </c>
      <c r="AK90" s="95">
        <v>4070.4</v>
      </c>
      <c r="AL90" s="95">
        <v>0</v>
      </c>
      <c r="AM90" s="95">
        <v>0</v>
      </c>
      <c r="AN90" s="95">
        <v>0</v>
      </c>
      <c r="AO90" s="95">
        <v>2064522.98</v>
      </c>
      <c r="AP90" s="95">
        <v>180091.15682400373</v>
      </c>
      <c r="AQ90" s="95">
        <v>2244614.1368240039</v>
      </c>
      <c r="AR90" s="95">
        <v>2194961.8331876947</v>
      </c>
      <c r="AS90" s="95">
        <v>473276.08418716787</v>
      </c>
      <c r="AT90" s="95">
        <v>0</v>
      </c>
      <c r="AU90" s="95">
        <v>49652.303636309225</v>
      </c>
      <c r="AV90" s="95">
        <v>-293184.92736316414</v>
      </c>
      <c r="AW90" s="95">
        <v>0</v>
      </c>
      <c r="AX90" s="137"/>
      <c r="AY90" s="137"/>
      <c r="BG90" s="94"/>
      <c r="BH90" s="137"/>
    </row>
    <row r="91" spans="1:60" x14ac:dyDescent="0.3">
      <c r="A91" s="130">
        <v>134245</v>
      </c>
      <c r="B91" s="130">
        <v>3412004</v>
      </c>
      <c r="C91" s="131" t="s">
        <v>1034</v>
      </c>
      <c r="D91" s="67">
        <v>399</v>
      </c>
      <c r="E91" s="67">
        <v>0</v>
      </c>
      <c r="F91" s="124">
        <v>399</v>
      </c>
      <c r="G91" s="95">
        <v>1295947.68</v>
      </c>
      <c r="H91" s="67">
        <v>189.99999999999991</v>
      </c>
      <c r="I91" s="95">
        <v>89300</v>
      </c>
      <c r="J91" s="67">
        <v>199.00000000000009</v>
      </c>
      <c r="K91" s="95">
        <v>117410</v>
      </c>
      <c r="L91" s="67">
        <v>3.9999999999999982</v>
      </c>
      <c r="M91" s="95">
        <v>880</v>
      </c>
      <c r="N91" s="67">
        <v>9.9999999999999964</v>
      </c>
      <c r="O91" s="95">
        <v>2700</v>
      </c>
      <c r="P91" s="67">
        <v>6.9999999999999964</v>
      </c>
      <c r="Q91" s="95">
        <v>2940</v>
      </c>
      <c r="R91" s="67">
        <v>6.9999999999999964</v>
      </c>
      <c r="S91" s="95">
        <v>3220</v>
      </c>
      <c r="T91" s="67">
        <v>254.99999999999991</v>
      </c>
      <c r="U91" s="95">
        <v>124950</v>
      </c>
      <c r="V91" s="67">
        <v>114.0000000000001</v>
      </c>
      <c r="W91" s="95">
        <v>72960</v>
      </c>
      <c r="X91" s="95">
        <v>206710</v>
      </c>
      <c r="Y91" s="95">
        <v>207650</v>
      </c>
      <c r="Z91" s="95">
        <v>414360</v>
      </c>
      <c r="AA91" s="67">
        <v>94.834782608695704</v>
      </c>
      <c r="AB91" s="95">
        <v>53581.65</v>
      </c>
      <c r="AC91" s="67">
        <v>181.6236559139785</v>
      </c>
      <c r="AD91" s="95">
        <v>205234.73</v>
      </c>
      <c r="AE91" s="95">
        <v>121300</v>
      </c>
      <c r="AF91" s="137"/>
      <c r="AG91" s="95">
        <v>121300</v>
      </c>
      <c r="AH91" s="95">
        <v>0</v>
      </c>
      <c r="AI91" s="95">
        <v>0</v>
      </c>
      <c r="AJ91" s="95">
        <v>39424</v>
      </c>
      <c r="AK91" s="95">
        <v>39424</v>
      </c>
      <c r="AL91" s="95">
        <v>0</v>
      </c>
      <c r="AM91" s="95">
        <v>0</v>
      </c>
      <c r="AN91" s="95">
        <v>0</v>
      </c>
      <c r="AO91" s="95">
        <v>2129848.0599999996</v>
      </c>
      <c r="AP91" s="95">
        <v>2.201224751556791E-2</v>
      </c>
      <c r="AQ91" s="95">
        <v>2129848.0820122473</v>
      </c>
      <c r="AR91" s="95">
        <v>2043456.276179217</v>
      </c>
      <c r="AS91" s="95">
        <v>291106.50526088913</v>
      </c>
      <c r="AT91" s="95">
        <v>0</v>
      </c>
      <c r="AU91" s="95">
        <v>86391.805833030259</v>
      </c>
      <c r="AV91" s="95">
        <v>-291106.4832486416</v>
      </c>
      <c r="AW91" s="95">
        <v>0</v>
      </c>
      <c r="AX91" s="137"/>
      <c r="AY91" s="137"/>
      <c r="BG91" s="94"/>
      <c r="BH91" s="137"/>
    </row>
    <row r="92" spans="1:60" x14ac:dyDescent="0.3">
      <c r="A92" s="130">
        <v>104624</v>
      </c>
      <c r="B92" s="130">
        <v>3413327</v>
      </c>
      <c r="C92" s="131" t="s">
        <v>1035</v>
      </c>
      <c r="D92" s="67">
        <v>209</v>
      </c>
      <c r="E92" s="67">
        <v>0</v>
      </c>
      <c r="F92" s="124">
        <v>209</v>
      </c>
      <c r="G92" s="95">
        <v>678829.74</v>
      </c>
      <c r="H92" s="67">
        <v>22.999999999999968</v>
      </c>
      <c r="I92" s="95">
        <v>10810</v>
      </c>
      <c r="J92" s="67">
        <v>26.999999999999915</v>
      </c>
      <c r="K92" s="95">
        <v>15930</v>
      </c>
      <c r="L92" s="67">
        <v>16.000000000000004</v>
      </c>
      <c r="M92" s="95">
        <v>3520</v>
      </c>
      <c r="N92" s="67">
        <v>16.000000000000004</v>
      </c>
      <c r="O92" s="95">
        <v>4320</v>
      </c>
      <c r="P92" s="67">
        <v>2.9999999999999933</v>
      </c>
      <c r="Q92" s="95">
        <v>1260</v>
      </c>
      <c r="R92" s="67">
        <v>12.999999999999991</v>
      </c>
      <c r="S92" s="95">
        <v>5980</v>
      </c>
      <c r="T92" s="67">
        <v>25.999999999999982</v>
      </c>
      <c r="U92" s="95">
        <v>12740</v>
      </c>
      <c r="V92" s="67">
        <v>8.0000000000000018</v>
      </c>
      <c r="W92" s="95">
        <v>5120</v>
      </c>
      <c r="X92" s="95">
        <v>26740</v>
      </c>
      <c r="Y92" s="95">
        <v>32940</v>
      </c>
      <c r="Z92" s="95">
        <v>59680</v>
      </c>
      <c r="AA92" s="67">
        <v>2.3351955307262569</v>
      </c>
      <c r="AB92" s="95">
        <v>1319.39</v>
      </c>
      <c r="AC92" s="67">
        <v>44.188571428571429</v>
      </c>
      <c r="AD92" s="95">
        <v>49933.09</v>
      </c>
      <c r="AE92" s="95">
        <v>121300</v>
      </c>
      <c r="AF92" s="137"/>
      <c r="AG92" s="95">
        <v>121300</v>
      </c>
      <c r="AH92" s="95">
        <v>0</v>
      </c>
      <c r="AI92" s="95">
        <v>0</v>
      </c>
      <c r="AJ92" s="95">
        <v>3123.2</v>
      </c>
      <c r="AK92" s="95">
        <v>3123.2</v>
      </c>
      <c r="AL92" s="95">
        <v>0</v>
      </c>
      <c r="AM92" s="95">
        <v>0</v>
      </c>
      <c r="AN92" s="95">
        <v>0</v>
      </c>
      <c r="AO92" s="95">
        <v>914185.41999999993</v>
      </c>
      <c r="AP92" s="95">
        <v>2.4993146076219618E-2</v>
      </c>
      <c r="AQ92" s="95">
        <v>914185.444993146</v>
      </c>
      <c r="AR92" s="95">
        <v>883201.64614546089</v>
      </c>
      <c r="AS92" s="95">
        <v>130902.81012149918</v>
      </c>
      <c r="AT92" s="95">
        <v>0</v>
      </c>
      <c r="AU92" s="95">
        <v>30983.798847685102</v>
      </c>
      <c r="AV92" s="95">
        <v>-130902.78512835311</v>
      </c>
      <c r="AW92" s="95">
        <v>0</v>
      </c>
      <c r="AX92" s="137"/>
      <c r="AY92" s="137"/>
      <c r="BG92" s="94"/>
      <c r="BH92" s="137"/>
    </row>
    <row r="93" spans="1:60" x14ac:dyDescent="0.3">
      <c r="A93" s="130">
        <v>132793</v>
      </c>
      <c r="B93" s="130">
        <v>3412233</v>
      </c>
      <c r="C93" s="131" t="s">
        <v>510</v>
      </c>
      <c r="D93" s="67">
        <v>413</v>
      </c>
      <c r="E93" s="67">
        <v>0</v>
      </c>
      <c r="F93" s="124">
        <v>413</v>
      </c>
      <c r="G93" s="95">
        <v>1341419.53</v>
      </c>
      <c r="H93" s="67">
        <v>111.00000000000006</v>
      </c>
      <c r="I93" s="95">
        <v>52170</v>
      </c>
      <c r="J93" s="67">
        <v>112.99999999999984</v>
      </c>
      <c r="K93" s="95">
        <v>66670</v>
      </c>
      <c r="L93" s="67">
        <v>7.0000000000000071</v>
      </c>
      <c r="M93" s="95">
        <v>1540</v>
      </c>
      <c r="N93" s="67">
        <v>7.0000000000000071</v>
      </c>
      <c r="O93" s="95">
        <v>1890</v>
      </c>
      <c r="P93" s="67">
        <v>78.999999999999901</v>
      </c>
      <c r="Q93" s="95">
        <v>33180</v>
      </c>
      <c r="R93" s="67">
        <v>41.999999999999879</v>
      </c>
      <c r="S93" s="95">
        <v>19320</v>
      </c>
      <c r="T93" s="67">
        <v>200.00000000000009</v>
      </c>
      <c r="U93" s="95">
        <v>98000</v>
      </c>
      <c r="V93" s="67">
        <v>48.000000000000043</v>
      </c>
      <c r="W93" s="95">
        <v>30720</v>
      </c>
      <c r="X93" s="95">
        <v>118840</v>
      </c>
      <c r="Y93" s="95">
        <v>184650</v>
      </c>
      <c r="Z93" s="95">
        <v>303490</v>
      </c>
      <c r="AA93" s="67">
        <v>12.869688385269123</v>
      </c>
      <c r="AB93" s="95">
        <v>7271.37</v>
      </c>
      <c r="AC93" s="67">
        <v>97.978978978978986</v>
      </c>
      <c r="AD93" s="95">
        <v>110716.25</v>
      </c>
      <c r="AE93" s="95">
        <v>121300</v>
      </c>
      <c r="AF93" s="137"/>
      <c r="AG93" s="95">
        <v>121300</v>
      </c>
      <c r="AH93" s="95">
        <v>0</v>
      </c>
      <c r="AI93" s="95">
        <v>0</v>
      </c>
      <c r="AJ93" s="95">
        <v>3865.6</v>
      </c>
      <c r="AK93" s="95">
        <v>3865.6</v>
      </c>
      <c r="AL93" s="95">
        <v>0</v>
      </c>
      <c r="AM93" s="95">
        <v>0</v>
      </c>
      <c r="AN93" s="95">
        <v>0</v>
      </c>
      <c r="AO93" s="95">
        <v>1888062.7500000002</v>
      </c>
      <c r="AP93" s="95">
        <v>75469.617446974065</v>
      </c>
      <c r="AQ93" s="95">
        <v>1963532.3674469744</v>
      </c>
      <c r="AR93" s="95">
        <v>1918628.4618137102</v>
      </c>
      <c r="AS93" s="95">
        <v>360434.15384342865</v>
      </c>
      <c r="AT93" s="95">
        <v>0</v>
      </c>
      <c r="AU93" s="95">
        <v>44903.905633264221</v>
      </c>
      <c r="AV93" s="95">
        <v>-284964.53639645455</v>
      </c>
      <c r="AW93" s="95">
        <v>0</v>
      </c>
      <c r="AX93" s="137"/>
      <c r="AY93" s="137"/>
      <c r="BG93" s="94"/>
      <c r="BH93" s="137"/>
    </row>
    <row r="94" spans="1:60" x14ac:dyDescent="0.3">
      <c r="A94" s="130">
        <v>133330</v>
      </c>
      <c r="B94" s="130">
        <v>3412237</v>
      </c>
      <c r="C94" s="131" t="s">
        <v>1036</v>
      </c>
      <c r="D94" s="67">
        <v>415</v>
      </c>
      <c r="E94" s="67">
        <v>0</v>
      </c>
      <c r="F94" s="124">
        <v>415</v>
      </c>
      <c r="G94" s="95">
        <v>1347915.51</v>
      </c>
      <c r="H94" s="67">
        <v>65.999999999999901</v>
      </c>
      <c r="I94" s="95">
        <v>31020</v>
      </c>
      <c r="J94" s="67">
        <v>69.000000000000057</v>
      </c>
      <c r="K94" s="95">
        <v>40710</v>
      </c>
      <c r="L94" s="67">
        <v>116.56174334140428</v>
      </c>
      <c r="M94" s="95">
        <v>25643.58</v>
      </c>
      <c r="N94" s="67">
        <v>11.05326876513319</v>
      </c>
      <c r="O94" s="95">
        <v>2984.38</v>
      </c>
      <c r="P94" s="67">
        <v>17.082324455205825</v>
      </c>
      <c r="Q94" s="95">
        <v>7174.58</v>
      </c>
      <c r="R94" s="67">
        <v>58.280871670702346</v>
      </c>
      <c r="S94" s="95">
        <v>26809.200000000001</v>
      </c>
      <c r="T94" s="67">
        <v>36.174334140435846</v>
      </c>
      <c r="U94" s="95">
        <v>17725.419999999998</v>
      </c>
      <c r="V94" s="67">
        <v>29.140435835351095</v>
      </c>
      <c r="W94" s="95">
        <v>18649.88</v>
      </c>
      <c r="X94" s="95">
        <v>71730</v>
      </c>
      <c r="Y94" s="95">
        <v>98987.040000000008</v>
      </c>
      <c r="Z94" s="95">
        <v>170717.04</v>
      </c>
      <c r="AA94" s="67">
        <v>11.690140845070406</v>
      </c>
      <c r="AB94" s="95">
        <v>6604.93</v>
      </c>
      <c r="AC94" s="67">
        <v>139.53623188405797</v>
      </c>
      <c r="AD94" s="95">
        <v>157675.94</v>
      </c>
      <c r="AE94" s="95">
        <v>121300</v>
      </c>
      <c r="AF94" s="137"/>
      <c r="AG94" s="95">
        <v>121300</v>
      </c>
      <c r="AH94" s="95">
        <v>0</v>
      </c>
      <c r="AI94" s="95">
        <v>0</v>
      </c>
      <c r="AJ94" s="95">
        <v>20822.272000000001</v>
      </c>
      <c r="AK94" s="95">
        <v>20822.272000000001</v>
      </c>
      <c r="AL94" s="95">
        <v>0</v>
      </c>
      <c r="AM94" s="95">
        <v>0</v>
      </c>
      <c r="AN94" s="95">
        <v>0</v>
      </c>
      <c r="AO94" s="95">
        <v>1825035.692</v>
      </c>
      <c r="AP94" s="95">
        <v>32475.997353384053</v>
      </c>
      <c r="AQ94" s="95">
        <v>1857511.6893533841</v>
      </c>
      <c r="AR94" s="95">
        <v>1797640.4512157552</v>
      </c>
      <c r="AS94" s="95">
        <v>308657.18540164462</v>
      </c>
      <c r="AT94" s="95">
        <v>0</v>
      </c>
      <c r="AU94" s="95">
        <v>59871.238137628883</v>
      </c>
      <c r="AV94" s="95">
        <v>-276181.18804826058</v>
      </c>
      <c r="AW94" s="95">
        <v>0</v>
      </c>
      <c r="AX94" s="137"/>
      <c r="AY94" s="137"/>
      <c r="BG94" s="94"/>
      <c r="BH94" s="137"/>
    </row>
    <row r="95" spans="1:60" x14ac:dyDescent="0.3">
      <c r="A95" s="130">
        <v>104656</v>
      </c>
      <c r="B95" s="130">
        <v>3413571</v>
      </c>
      <c r="C95" s="131" t="s">
        <v>549</v>
      </c>
      <c r="D95" s="67">
        <v>391</v>
      </c>
      <c r="E95" s="67">
        <v>0</v>
      </c>
      <c r="F95" s="124">
        <v>391</v>
      </c>
      <c r="G95" s="95">
        <v>1269963.77</v>
      </c>
      <c r="H95" s="67">
        <v>209.99999999999997</v>
      </c>
      <c r="I95" s="95">
        <v>98700</v>
      </c>
      <c r="J95" s="67">
        <v>249.00000000000009</v>
      </c>
      <c r="K95" s="95">
        <v>146910</v>
      </c>
      <c r="L95" s="67">
        <v>2.0102827763496154</v>
      </c>
      <c r="M95" s="95">
        <v>442.26</v>
      </c>
      <c r="N95" s="67">
        <v>5.0257069408740378</v>
      </c>
      <c r="O95" s="95">
        <v>1356.94</v>
      </c>
      <c r="P95" s="67">
        <v>24.123393316195383</v>
      </c>
      <c r="Q95" s="95">
        <v>10131.83</v>
      </c>
      <c r="R95" s="67">
        <v>91.467866323907657</v>
      </c>
      <c r="S95" s="95">
        <v>42075.22</v>
      </c>
      <c r="T95" s="67">
        <v>170.87403598971727</v>
      </c>
      <c r="U95" s="95">
        <v>83728.28</v>
      </c>
      <c r="V95" s="67">
        <v>90.46272493573268</v>
      </c>
      <c r="W95" s="95">
        <v>57896.14</v>
      </c>
      <c r="X95" s="95">
        <v>245610</v>
      </c>
      <c r="Y95" s="95">
        <v>195630.66999999998</v>
      </c>
      <c r="Z95" s="95">
        <v>441240.67</v>
      </c>
      <c r="AA95" s="67">
        <v>119.86011904761904</v>
      </c>
      <c r="AB95" s="95">
        <v>67720.97</v>
      </c>
      <c r="AC95" s="67">
        <v>196.24904214559388</v>
      </c>
      <c r="AD95" s="95">
        <v>221761.42</v>
      </c>
      <c r="AE95" s="95">
        <v>121300</v>
      </c>
      <c r="AF95" s="137"/>
      <c r="AG95" s="95">
        <v>121300</v>
      </c>
      <c r="AH95" s="95">
        <v>0</v>
      </c>
      <c r="AI95" s="95">
        <v>0</v>
      </c>
      <c r="AJ95" s="95">
        <v>4736</v>
      </c>
      <c r="AK95" s="95">
        <v>4736</v>
      </c>
      <c r="AL95" s="95">
        <v>0</v>
      </c>
      <c r="AM95" s="95">
        <v>0</v>
      </c>
      <c r="AN95" s="95">
        <v>0</v>
      </c>
      <c r="AO95" s="95">
        <v>2126722.83</v>
      </c>
      <c r="AP95" s="95">
        <v>96405.908951883743</v>
      </c>
      <c r="AQ95" s="95">
        <v>2223128.7389518837</v>
      </c>
      <c r="AR95" s="95">
        <v>2173169.16022661</v>
      </c>
      <c r="AS95" s="95">
        <v>389302.44462404365</v>
      </c>
      <c r="AT95" s="95">
        <v>0</v>
      </c>
      <c r="AU95" s="95">
        <v>49959.578725273721</v>
      </c>
      <c r="AV95" s="95">
        <v>-292896.53567215992</v>
      </c>
      <c r="AW95" s="95">
        <v>0</v>
      </c>
      <c r="AX95" s="137"/>
      <c r="AY95" s="137"/>
      <c r="BG95" s="94"/>
      <c r="BH95" s="137"/>
    </row>
    <row r="96" spans="1:60" x14ac:dyDescent="0.3">
      <c r="A96" s="130">
        <v>104657</v>
      </c>
      <c r="B96" s="130">
        <v>3413573</v>
      </c>
      <c r="C96" s="131" t="s">
        <v>550</v>
      </c>
      <c r="D96" s="67">
        <v>144</v>
      </c>
      <c r="E96" s="67">
        <v>0</v>
      </c>
      <c r="F96" s="124">
        <v>144</v>
      </c>
      <c r="G96" s="95">
        <v>467710.44</v>
      </c>
      <c r="H96" s="67">
        <v>40.000000000000036</v>
      </c>
      <c r="I96" s="95">
        <v>18800</v>
      </c>
      <c r="J96" s="67">
        <v>42.00000000000005</v>
      </c>
      <c r="K96" s="95">
        <v>24780</v>
      </c>
      <c r="L96" s="67">
        <v>4.0279720279720319</v>
      </c>
      <c r="M96" s="95">
        <v>886.15</v>
      </c>
      <c r="N96" s="67">
        <v>18.125874125874144</v>
      </c>
      <c r="O96" s="95">
        <v>4893.99</v>
      </c>
      <c r="P96" s="67">
        <v>7.0489510489510563</v>
      </c>
      <c r="Q96" s="95">
        <v>2960.56</v>
      </c>
      <c r="R96" s="67">
        <v>5.0349650349650403</v>
      </c>
      <c r="S96" s="95">
        <v>2316.08</v>
      </c>
      <c r="T96" s="67">
        <v>35.244755244755275</v>
      </c>
      <c r="U96" s="95">
        <v>17269.93</v>
      </c>
      <c r="V96" s="67">
        <v>27.188811188811215</v>
      </c>
      <c r="W96" s="95">
        <v>17400.84</v>
      </c>
      <c r="X96" s="95">
        <v>43580</v>
      </c>
      <c r="Y96" s="95">
        <v>45727.55</v>
      </c>
      <c r="Z96" s="95">
        <v>89307.55</v>
      </c>
      <c r="AA96" s="67">
        <v>62.207999999999998</v>
      </c>
      <c r="AB96" s="95">
        <v>35147.519999999997</v>
      </c>
      <c r="AC96" s="67">
        <v>70.2</v>
      </c>
      <c r="AD96" s="95">
        <v>79326</v>
      </c>
      <c r="AE96" s="95">
        <v>121300</v>
      </c>
      <c r="AF96" s="137"/>
      <c r="AG96" s="95">
        <v>121300</v>
      </c>
      <c r="AH96" s="95">
        <v>0</v>
      </c>
      <c r="AI96" s="95">
        <v>0</v>
      </c>
      <c r="AJ96" s="95">
        <v>3686.4</v>
      </c>
      <c r="AK96" s="95">
        <v>3686.4</v>
      </c>
      <c r="AL96" s="95">
        <v>0</v>
      </c>
      <c r="AM96" s="95">
        <v>0</v>
      </c>
      <c r="AN96" s="95">
        <v>0</v>
      </c>
      <c r="AO96" s="95">
        <v>796477.91</v>
      </c>
      <c r="AP96" s="95">
        <v>105854.29917029184</v>
      </c>
      <c r="AQ96" s="95">
        <v>902332.2091702919</v>
      </c>
      <c r="AR96" s="95">
        <v>874771.0777692541</v>
      </c>
      <c r="AS96" s="95">
        <v>206818.66417720611</v>
      </c>
      <c r="AT96" s="95">
        <v>0</v>
      </c>
      <c r="AU96" s="95">
        <v>27561.131401037797</v>
      </c>
      <c r="AV96" s="95">
        <v>-100964.36500691427</v>
      </c>
      <c r="AW96" s="95">
        <v>0</v>
      </c>
      <c r="AX96" s="137"/>
      <c r="AY96" s="137"/>
      <c r="BG96" s="94"/>
      <c r="BH96" s="137"/>
    </row>
    <row r="97" spans="1:60" x14ac:dyDescent="0.3">
      <c r="A97" s="130">
        <v>142523</v>
      </c>
      <c r="B97" s="130">
        <v>3412037</v>
      </c>
      <c r="C97" s="131" t="s">
        <v>1037</v>
      </c>
      <c r="D97" s="67">
        <v>554</v>
      </c>
      <c r="E97" s="67">
        <v>0</v>
      </c>
      <c r="F97" s="124">
        <v>554</v>
      </c>
      <c r="G97" s="95">
        <v>1799386</v>
      </c>
      <c r="H97" s="67">
        <v>191.9999999999998</v>
      </c>
      <c r="I97" s="95">
        <v>90240</v>
      </c>
      <c r="J97" s="67">
        <v>218.99999999999991</v>
      </c>
      <c r="K97" s="95">
        <v>129210</v>
      </c>
      <c r="L97" s="67">
        <v>121.21880650994549</v>
      </c>
      <c r="M97" s="95">
        <v>26668.14</v>
      </c>
      <c r="N97" s="67">
        <v>114.20614828209754</v>
      </c>
      <c r="O97" s="95">
        <v>30835.66</v>
      </c>
      <c r="P97" s="67">
        <v>12.021699819168173</v>
      </c>
      <c r="Q97" s="95">
        <v>5049.1099999999997</v>
      </c>
      <c r="R97" s="67">
        <v>55.099457504520821</v>
      </c>
      <c r="S97" s="95">
        <v>25345.75</v>
      </c>
      <c r="T97" s="67">
        <v>121.21880650994549</v>
      </c>
      <c r="U97" s="95">
        <v>59397.22</v>
      </c>
      <c r="V97" s="67">
        <v>52.094032549728773</v>
      </c>
      <c r="W97" s="95">
        <v>33340.18</v>
      </c>
      <c r="X97" s="95">
        <v>219450</v>
      </c>
      <c r="Y97" s="95">
        <v>180636.06</v>
      </c>
      <c r="Z97" s="95">
        <v>400086.06</v>
      </c>
      <c r="AA97" s="67">
        <v>58.071278825995542</v>
      </c>
      <c r="AB97" s="95">
        <v>32810.269999999997</v>
      </c>
      <c r="AC97" s="67">
        <v>149.06355932203391</v>
      </c>
      <c r="AD97" s="95">
        <v>168441.82</v>
      </c>
      <c r="AE97" s="95">
        <v>121300</v>
      </c>
      <c r="AF97" s="137"/>
      <c r="AG97" s="95">
        <v>121300</v>
      </c>
      <c r="AH97" s="95">
        <v>0</v>
      </c>
      <c r="AI97" s="95">
        <v>0</v>
      </c>
      <c r="AJ97" s="95">
        <v>9139.2000000000007</v>
      </c>
      <c r="AK97" s="95">
        <v>9139.2000000000007</v>
      </c>
      <c r="AL97" s="95">
        <v>0</v>
      </c>
      <c r="AM97" s="95">
        <v>0</v>
      </c>
      <c r="AN97" s="95">
        <v>0</v>
      </c>
      <c r="AO97" s="95">
        <v>2531163.35</v>
      </c>
      <c r="AP97" s="95">
        <v>3.1575037033741746E-2</v>
      </c>
      <c r="AQ97" s="95">
        <v>2531163.3815750373</v>
      </c>
      <c r="AR97" s="95">
        <v>2445386.765432436</v>
      </c>
      <c r="AS97" s="95">
        <v>353979.37278388464</v>
      </c>
      <c r="AT97" s="95">
        <v>0</v>
      </c>
      <c r="AU97" s="95">
        <v>85776.61614260124</v>
      </c>
      <c r="AV97" s="95">
        <v>-353979.34120884759</v>
      </c>
      <c r="AW97" s="95">
        <v>0</v>
      </c>
      <c r="AX97" s="137"/>
      <c r="AY97" s="137"/>
      <c r="BG97" s="94"/>
      <c r="BH97" s="137"/>
    </row>
    <row r="98" spans="1:60" x14ac:dyDescent="0.3">
      <c r="A98" s="130">
        <v>104679</v>
      </c>
      <c r="B98" s="130">
        <v>3413635</v>
      </c>
      <c r="C98" s="131" t="s">
        <v>561</v>
      </c>
      <c r="D98" s="67">
        <v>405</v>
      </c>
      <c r="E98" s="67">
        <v>0</v>
      </c>
      <c r="F98" s="124">
        <v>405</v>
      </c>
      <c r="G98" s="95">
        <v>1315435.6200000001</v>
      </c>
      <c r="H98" s="67">
        <v>38.000000000000014</v>
      </c>
      <c r="I98" s="95">
        <v>17860</v>
      </c>
      <c r="J98" s="67">
        <v>38.000000000000014</v>
      </c>
      <c r="K98" s="95">
        <v>22420</v>
      </c>
      <c r="L98" s="67">
        <v>19.047029702970285</v>
      </c>
      <c r="M98" s="95">
        <v>4190.3500000000004</v>
      </c>
      <c r="N98" s="67">
        <v>31.076732673267315</v>
      </c>
      <c r="O98" s="95">
        <v>8390.7199999999993</v>
      </c>
      <c r="P98" s="67">
        <v>15.037128712871276</v>
      </c>
      <c r="Q98" s="95">
        <v>6315.59</v>
      </c>
      <c r="R98" s="67">
        <v>44.108910891089145</v>
      </c>
      <c r="S98" s="95">
        <v>20290.099999999999</v>
      </c>
      <c r="T98" s="67">
        <v>7.0173267326732569</v>
      </c>
      <c r="U98" s="95">
        <v>3438.49</v>
      </c>
      <c r="V98" s="67">
        <v>15.037128712871276</v>
      </c>
      <c r="W98" s="95">
        <v>9623.76</v>
      </c>
      <c r="X98" s="95">
        <v>40280</v>
      </c>
      <c r="Y98" s="95">
        <v>52249.009999999995</v>
      </c>
      <c r="Z98" s="95">
        <v>92529.01</v>
      </c>
      <c r="AA98" s="67">
        <v>4.7230320699708344</v>
      </c>
      <c r="AB98" s="95">
        <v>2668.51</v>
      </c>
      <c r="AC98" s="67">
        <v>117.42603550295857</v>
      </c>
      <c r="AD98" s="95">
        <v>132691.42000000001</v>
      </c>
      <c r="AE98" s="95">
        <v>121300</v>
      </c>
      <c r="AF98" s="137"/>
      <c r="AG98" s="95">
        <v>121300</v>
      </c>
      <c r="AH98" s="95">
        <v>62700.43999999993</v>
      </c>
      <c r="AI98" s="95">
        <v>0</v>
      </c>
      <c r="AJ98" s="95">
        <v>5632</v>
      </c>
      <c r="AK98" s="95">
        <v>5632</v>
      </c>
      <c r="AL98" s="95">
        <v>0</v>
      </c>
      <c r="AM98" s="95">
        <v>0</v>
      </c>
      <c r="AN98" s="95">
        <v>0</v>
      </c>
      <c r="AO98" s="95">
        <v>1732957</v>
      </c>
      <c r="AP98" s="95">
        <v>2.4318457562621E-2</v>
      </c>
      <c r="AQ98" s="95">
        <v>1732957.0243184576</v>
      </c>
      <c r="AR98" s="95">
        <v>1683383.8198473281</v>
      </c>
      <c r="AS98" s="95">
        <v>316919.38445343659</v>
      </c>
      <c r="AT98" s="95">
        <v>0</v>
      </c>
      <c r="AU98" s="95">
        <v>49573.204471129458</v>
      </c>
      <c r="AV98" s="95">
        <v>-316919.36013497901</v>
      </c>
      <c r="AW98" s="95">
        <v>62700.43999999993</v>
      </c>
      <c r="AX98" s="137"/>
      <c r="AY98" s="137"/>
      <c r="BG98" s="94"/>
      <c r="BH98" s="137"/>
    </row>
    <row r="99" spans="1:60" x14ac:dyDescent="0.3">
      <c r="A99" s="130">
        <v>104660</v>
      </c>
      <c r="B99" s="130">
        <v>3413582</v>
      </c>
      <c r="C99" s="131" t="s">
        <v>551</v>
      </c>
      <c r="D99" s="67">
        <v>211</v>
      </c>
      <c r="E99" s="67">
        <v>0</v>
      </c>
      <c r="F99" s="124">
        <v>211</v>
      </c>
      <c r="G99" s="95">
        <v>685325.72</v>
      </c>
      <c r="H99" s="67">
        <v>91.000000000000099</v>
      </c>
      <c r="I99" s="95">
        <v>42770</v>
      </c>
      <c r="J99" s="67">
        <v>99.000000000000099</v>
      </c>
      <c r="K99" s="95">
        <v>58410</v>
      </c>
      <c r="L99" s="67">
        <v>2.0191387559808609</v>
      </c>
      <c r="M99" s="95">
        <v>444.21</v>
      </c>
      <c r="N99" s="67">
        <v>2.0191387559808609</v>
      </c>
      <c r="O99" s="95">
        <v>545.16999999999996</v>
      </c>
      <c r="P99" s="67">
        <v>6.0574162679425916</v>
      </c>
      <c r="Q99" s="95">
        <v>2544.11</v>
      </c>
      <c r="R99" s="67">
        <v>1.0095693779904304</v>
      </c>
      <c r="S99" s="95">
        <v>464.4</v>
      </c>
      <c r="T99" s="67">
        <v>111.05263157894731</v>
      </c>
      <c r="U99" s="95">
        <v>54415.79</v>
      </c>
      <c r="V99" s="67">
        <v>81.775119617224846</v>
      </c>
      <c r="W99" s="95">
        <v>52336.08</v>
      </c>
      <c r="X99" s="95">
        <v>101180</v>
      </c>
      <c r="Y99" s="95">
        <v>110749.76000000001</v>
      </c>
      <c r="Z99" s="95">
        <v>211929.76</v>
      </c>
      <c r="AA99" s="67">
        <v>44.054945054945101</v>
      </c>
      <c r="AB99" s="95">
        <v>24891.040000000001</v>
      </c>
      <c r="AC99" s="67">
        <v>106.09604519774012</v>
      </c>
      <c r="AD99" s="95">
        <v>119888.53</v>
      </c>
      <c r="AE99" s="95">
        <v>121300</v>
      </c>
      <c r="AF99" s="137"/>
      <c r="AG99" s="95">
        <v>121300</v>
      </c>
      <c r="AH99" s="95">
        <v>0</v>
      </c>
      <c r="AI99" s="95">
        <v>0</v>
      </c>
      <c r="AJ99" s="95">
        <v>3507.2</v>
      </c>
      <c r="AK99" s="95">
        <v>3507.2</v>
      </c>
      <c r="AL99" s="95">
        <v>0</v>
      </c>
      <c r="AM99" s="95">
        <v>0</v>
      </c>
      <c r="AN99" s="95">
        <v>0</v>
      </c>
      <c r="AO99" s="95">
        <v>1166842.25</v>
      </c>
      <c r="AP99" s="95">
        <v>133081.15806739437</v>
      </c>
      <c r="AQ99" s="95">
        <v>1299923.4080673943</v>
      </c>
      <c r="AR99" s="95">
        <v>1266106.9556109747</v>
      </c>
      <c r="AS99" s="95">
        <v>286645.75689401047</v>
      </c>
      <c r="AT99" s="95">
        <v>0</v>
      </c>
      <c r="AU99" s="95">
        <v>33816.452456419589</v>
      </c>
      <c r="AV99" s="95">
        <v>-153564.5988266161</v>
      </c>
      <c r="AW99" s="95">
        <v>0</v>
      </c>
      <c r="AX99" s="137"/>
      <c r="AY99" s="137"/>
      <c r="BG99" s="94"/>
      <c r="BH99" s="137"/>
    </row>
    <row r="100" spans="1:60" x14ac:dyDescent="0.3">
      <c r="A100" s="130">
        <v>104673</v>
      </c>
      <c r="B100" s="130">
        <v>3413606</v>
      </c>
      <c r="C100" s="131" t="s">
        <v>1038</v>
      </c>
      <c r="D100" s="67">
        <v>359</v>
      </c>
      <c r="E100" s="67">
        <v>0</v>
      </c>
      <c r="F100" s="124">
        <v>359</v>
      </c>
      <c r="G100" s="95">
        <v>1166028.1100000001</v>
      </c>
      <c r="H100" s="67">
        <v>61.000000000000007</v>
      </c>
      <c r="I100" s="95">
        <v>28670</v>
      </c>
      <c r="J100" s="67">
        <v>61.000000000000007</v>
      </c>
      <c r="K100" s="95">
        <v>35990</v>
      </c>
      <c r="L100" s="67">
        <v>19.000000000000011</v>
      </c>
      <c r="M100" s="95">
        <v>4180</v>
      </c>
      <c r="N100" s="67">
        <v>62.999999999999829</v>
      </c>
      <c r="O100" s="95">
        <v>17010</v>
      </c>
      <c r="P100" s="67">
        <v>1.9999999999999987</v>
      </c>
      <c r="Q100" s="95">
        <v>840</v>
      </c>
      <c r="R100" s="67">
        <v>30.999999999999996</v>
      </c>
      <c r="S100" s="95">
        <v>14260</v>
      </c>
      <c r="T100" s="67">
        <v>39.999999999999829</v>
      </c>
      <c r="U100" s="95">
        <v>19600</v>
      </c>
      <c r="V100" s="67">
        <v>11.999999999999986</v>
      </c>
      <c r="W100" s="95">
        <v>7680</v>
      </c>
      <c r="X100" s="95">
        <v>64660</v>
      </c>
      <c r="Y100" s="95">
        <v>63570</v>
      </c>
      <c r="Z100" s="95">
        <v>128230</v>
      </c>
      <c r="AA100" s="67">
        <v>12.067226890756316</v>
      </c>
      <c r="AB100" s="95">
        <v>6817.98</v>
      </c>
      <c r="AC100" s="67">
        <v>121.717429406037</v>
      </c>
      <c r="AD100" s="95">
        <v>137540.70000000001</v>
      </c>
      <c r="AE100" s="95">
        <v>121300</v>
      </c>
      <c r="AF100" s="137"/>
      <c r="AG100" s="95">
        <v>121300</v>
      </c>
      <c r="AH100" s="95">
        <v>0</v>
      </c>
      <c r="AI100" s="95">
        <v>0</v>
      </c>
      <c r="AJ100" s="95">
        <v>3261.44</v>
      </c>
      <c r="AK100" s="95">
        <v>3261.44</v>
      </c>
      <c r="AL100" s="95">
        <v>0</v>
      </c>
      <c r="AM100" s="95">
        <v>0</v>
      </c>
      <c r="AN100" s="95">
        <v>0</v>
      </c>
      <c r="AO100" s="95">
        <v>1563178.23</v>
      </c>
      <c r="AP100" s="95">
        <v>4.4024389817598486E-2</v>
      </c>
      <c r="AQ100" s="95">
        <v>1563178.2740243897</v>
      </c>
      <c r="AR100" s="95">
        <v>1492776.075774648</v>
      </c>
      <c r="AS100" s="95">
        <v>205058.3892695703</v>
      </c>
      <c r="AT100" s="95">
        <v>0</v>
      </c>
      <c r="AU100" s="95">
        <v>70402.19824974169</v>
      </c>
      <c r="AV100" s="95">
        <v>-205058.34524518048</v>
      </c>
      <c r="AW100" s="95">
        <v>0</v>
      </c>
      <c r="AX100" s="137"/>
      <c r="AY100" s="137"/>
      <c r="BG100" s="94"/>
      <c r="BH100" s="137"/>
    </row>
    <row r="101" spans="1:60" x14ac:dyDescent="0.3">
      <c r="A101" s="130">
        <v>104661</v>
      </c>
      <c r="B101" s="130">
        <v>3413584</v>
      </c>
      <c r="C101" s="131" t="s">
        <v>552</v>
      </c>
      <c r="D101" s="67">
        <v>495</v>
      </c>
      <c r="E101" s="67">
        <v>0</v>
      </c>
      <c r="F101" s="124">
        <v>495</v>
      </c>
      <c r="G101" s="95">
        <v>1607754.64</v>
      </c>
      <c r="H101" s="67">
        <v>91.000000000000071</v>
      </c>
      <c r="I101" s="95">
        <v>42770</v>
      </c>
      <c r="J101" s="67">
        <v>100.99999999999997</v>
      </c>
      <c r="K101" s="95">
        <v>59590</v>
      </c>
      <c r="L101" s="67">
        <v>31.125760649087201</v>
      </c>
      <c r="M101" s="95">
        <v>6847.67</v>
      </c>
      <c r="N101" s="67">
        <v>54.219066937119813</v>
      </c>
      <c r="O101" s="95">
        <v>14639.15</v>
      </c>
      <c r="P101" s="67">
        <v>2.0081135902636906</v>
      </c>
      <c r="Q101" s="95">
        <v>843.41</v>
      </c>
      <c r="R101" s="67">
        <v>45.182555780933043</v>
      </c>
      <c r="S101" s="95">
        <v>20783.98</v>
      </c>
      <c r="T101" s="67">
        <v>28.113590263691691</v>
      </c>
      <c r="U101" s="95">
        <v>13775.66</v>
      </c>
      <c r="V101" s="67">
        <v>17.068965517241402</v>
      </c>
      <c r="W101" s="95">
        <v>10924.14</v>
      </c>
      <c r="X101" s="95">
        <v>102360</v>
      </c>
      <c r="Y101" s="95">
        <v>67814.009999999995</v>
      </c>
      <c r="Z101" s="95">
        <v>170174.01</v>
      </c>
      <c r="AA101" s="67">
        <v>5</v>
      </c>
      <c r="AB101" s="95">
        <v>2825</v>
      </c>
      <c r="AC101" s="67">
        <v>137.83950617283949</v>
      </c>
      <c r="AD101" s="95">
        <v>155758.64000000001</v>
      </c>
      <c r="AE101" s="95">
        <v>121300</v>
      </c>
      <c r="AF101" s="137"/>
      <c r="AG101" s="95">
        <v>121300</v>
      </c>
      <c r="AH101" s="95">
        <v>53362.710000000108</v>
      </c>
      <c r="AI101" s="95">
        <v>0</v>
      </c>
      <c r="AJ101" s="95">
        <v>6656</v>
      </c>
      <c r="AK101" s="95">
        <v>6656</v>
      </c>
      <c r="AL101" s="95">
        <v>0</v>
      </c>
      <c r="AM101" s="95">
        <v>0</v>
      </c>
      <c r="AN101" s="95">
        <v>0</v>
      </c>
      <c r="AO101" s="95">
        <v>2117831</v>
      </c>
      <c r="AP101" s="95">
        <v>2.211985107825765E-2</v>
      </c>
      <c r="AQ101" s="95">
        <v>2117831.0221198509</v>
      </c>
      <c r="AR101" s="95">
        <v>2063625.653971487</v>
      </c>
      <c r="AS101" s="95">
        <v>371465.67686138465</v>
      </c>
      <c r="AT101" s="95">
        <v>0</v>
      </c>
      <c r="AU101" s="95">
        <v>54205.368148363894</v>
      </c>
      <c r="AV101" s="95">
        <v>-371465.65474153357</v>
      </c>
      <c r="AW101" s="95">
        <v>53362.710000000108</v>
      </c>
      <c r="AX101" s="137"/>
      <c r="AY101" s="137"/>
      <c r="BG101" s="94"/>
      <c r="BH101" s="137"/>
    </row>
    <row r="102" spans="1:60" x14ac:dyDescent="0.3">
      <c r="A102" s="130">
        <v>104664</v>
      </c>
      <c r="B102" s="130">
        <v>3413588</v>
      </c>
      <c r="C102" s="131" t="s">
        <v>1039</v>
      </c>
      <c r="D102" s="67">
        <v>210</v>
      </c>
      <c r="E102" s="67">
        <v>0</v>
      </c>
      <c r="F102" s="124">
        <v>210</v>
      </c>
      <c r="G102" s="95">
        <v>682077.73</v>
      </c>
      <c r="H102" s="67">
        <v>55.000000000000014</v>
      </c>
      <c r="I102" s="95">
        <v>25850</v>
      </c>
      <c r="J102" s="67">
        <v>56.999999999999915</v>
      </c>
      <c r="K102" s="95">
        <v>33630</v>
      </c>
      <c r="L102" s="67">
        <v>3.0000000000000027</v>
      </c>
      <c r="M102" s="95">
        <v>660</v>
      </c>
      <c r="N102" s="67">
        <v>9.9999999999999964</v>
      </c>
      <c r="O102" s="95">
        <v>2700</v>
      </c>
      <c r="P102" s="67">
        <v>14.999999999999993</v>
      </c>
      <c r="Q102" s="95">
        <v>6300</v>
      </c>
      <c r="R102" s="67">
        <v>36.999999999999964</v>
      </c>
      <c r="S102" s="95">
        <v>17020</v>
      </c>
      <c r="T102" s="67">
        <v>91.999999999999972</v>
      </c>
      <c r="U102" s="95">
        <v>45080</v>
      </c>
      <c r="V102" s="67">
        <v>19.000000000000007</v>
      </c>
      <c r="W102" s="95">
        <v>12160</v>
      </c>
      <c r="X102" s="95">
        <v>59480</v>
      </c>
      <c r="Y102" s="95">
        <v>83920</v>
      </c>
      <c r="Z102" s="95">
        <v>143400</v>
      </c>
      <c r="AA102" s="67">
        <v>16.333333333333339</v>
      </c>
      <c r="AB102" s="95">
        <v>9228.33</v>
      </c>
      <c r="AC102" s="67">
        <v>80.224719101123597</v>
      </c>
      <c r="AD102" s="95">
        <v>90653.93</v>
      </c>
      <c r="AE102" s="95">
        <v>121300</v>
      </c>
      <c r="AF102" s="137"/>
      <c r="AG102" s="95">
        <v>121300</v>
      </c>
      <c r="AH102" s="95">
        <v>0</v>
      </c>
      <c r="AI102" s="95">
        <v>0</v>
      </c>
      <c r="AJ102" s="95">
        <v>7065.6</v>
      </c>
      <c r="AK102" s="95">
        <v>7065.6</v>
      </c>
      <c r="AL102" s="95">
        <v>0</v>
      </c>
      <c r="AM102" s="95">
        <v>0</v>
      </c>
      <c r="AN102" s="95">
        <v>0</v>
      </c>
      <c r="AO102" s="95">
        <v>1053725.5900000001</v>
      </c>
      <c r="AP102" s="95">
        <v>2.2631395632286541E-2</v>
      </c>
      <c r="AQ102" s="95">
        <v>1053725.6126313957</v>
      </c>
      <c r="AR102" s="95">
        <v>1018048.3485234033</v>
      </c>
      <c r="AS102" s="95">
        <v>145150.71286656568</v>
      </c>
      <c r="AT102" s="95">
        <v>0</v>
      </c>
      <c r="AU102" s="95">
        <v>35677.264107992407</v>
      </c>
      <c r="AV102" s="95">
        <v>-145150.69023517004</v>
      </c>
      <c r="AW102" s="95">
        <v>0</v>
      </c>
      <c r="AX102" s="137"/>
      <c r="AY102" s="137"/>
      <c r="BG102" s="94"/>
      <c r="BH102" s="137"/>
    </row>
    <row r="103" spans="1:60" x14ac:dyDescent="0.3">
      <c r="A103" s="130">
        <v>136686</v>
      </c>
      <c r="B103" s="130">
        <v>3413967</v>
      </c>
      <c r="C103" s="131" t="s">
        <v>569</v>
      </c>
      <c r="D103" s="67">
        <v>453</v>
      </c>
      <c r="E103" s="67">
        <v>0</v>
      </c>
      <c r="F103" s="124">
        <v>453</v>
      </c>
      <c r="G103" s="95">
        <v>1471339.1</v>
      </c>
      <c r="H103" s="67">
        <v>178.00000000000009</v>
      </c>
      <c r="I103" s="95">
        <v>83660</v>
      </c>
      <c r="J103" s="67">
        <v>185.99999999999989</v>
      </c>
      <c r="K103" s="95">
        <v>109740</v>
      </c>
      <c r="L103" s="67">
        <v>0</v>
      </c>
      <c r="M103" s="95">
        <v>0</v>
      </c>
      <c r="N103" s="67">
        <v>13.057649667405773</v>
      </c>
      <c r="O103" s="95">
        <v>3525.57</v>
      </c>
      <c r="P103" s="67">
        <v>28.124168514412407</v>
      </c>
      <c r="Q103" s="95">
        <v>11812.15</v>
      </c>
      <c r="R103" s="67">
        <v>56.248337028824899</v>
      </c>
      <c r="S103" s="95">
        <v>25874.240000000002</v>
      </c>
      <c r="T103" s="67">
        <v>198.8780487804876</v>
      </c>
      <c r="U103" s="95">
        <v>97450.240000000005</v>
      </c>
      <c r="V103" s="67">
        <v>151.66962305986689</v>
      </c>
      <c r="W103" s="95">
        <v>97068.56</v>
      </c>
      <c r="X103" s="95">
        <v>193400</v>
      </c>
      <c r="Y103" s="95">
        <v>235730.76</v>
      </c>
      <c r="Z103" s="95">
        <v>429130.76</v>
      </c>
      <c r="AA103" s="67">
        <v>58.786259541984641</v>
      </c>
      <c r="AB103" s="95">
        <v>33214.239999999998</v>
      </c>
      <c r="AC103" s="67">
        <v>170.19491525423729</v>
      </c>
      <c r="AD103" s="95">
        <v>192320.25</v>
      </c>
      <c r="AE103" s="95">
        <v>121300</v>
      </c>
      <c r="AF103" s="137"/>
      <c r="AG103" s="95">
        <v>121300</v>
      </c>
      <c r="AH103" s="95">
        <v>0</v>
      </c>
      <c r="AI103" s="95">
        <v>0</v>
      </c>
      <c r="AJ103" s="95">
        <v>5427.2</v>
      </c>
      <c r="AK103" s="95">
        <v>5427.2</v>
      </c>
      <c r="AL103" s="95">
        <v>0</v>
      </c>
      <c r="AM103" s="95">
        <v>0</v>
      </c>
      <c r="AN103" s="95">
        <v>0</v>
      </c>
      <c r="AO103" s="95">
        <v>2252731.5500000003</v>
      </c>
      <c r="AP103" s="95">
        <v>95942.425494674491</v>
      </c>
      <c r="AQ103" s="95">
        <v>2348673.9754946749</v>
      </c>
      <c r="AR103" s="95">
        <v>2296003.4991020001</v>
      </c>
      <c r="AS103" s="95">
        <v>421190.63861146523</v>
      </c>
      <c r="AT103" s="95">
        <v>0</v>
      </c>
      <c r="AU103" s="95">
        <v>52670.476392674726</v>
      </c>
      <c r="AV103" s="95">
        <v>-325248.21311679075</v>
      </c>
      <c r="AW103" s="95">
        <v>0</v>
      </c>
      <c r="AX103" s="137"/>
      <c r="AY103" s="137"/>
      <c r="BG103" s="94"/>
      <c r="BH103" s="137"/>
    </row>
    <row r="104" spans="1:60" x14ac:dyDescent="0.3">
      <c r="A104" s="130">
        <v>104667</v>
      </c>
      <c r="B104" s="130">
        <v>3413594</v>
      </c>
      <c r="C104" s="131" t="s">
        <v>554</v>
      </c>
      <c r="D104" s="67">
        <v>222</v>
      </c>
      <c r="E104" s="67">
        <v>0</v>
      </c>
      <c r="F104" s="124">
        <v>222</v>
      </c>
      <c r="G104" s="95">
        <v>721053.6</v>
      </c>
      <c r="H104" s="67">
        <v>55.000000000000057</v>
      </c>
      <c r="I104" s="95">
        <v>25850</v>
      </c>
      <c r="J104" s="67">
        <v>59.00000000000005</v>
      </c>
      <c r="K104" s="95">
        <v>34810</v>
      </c>
      <c r="L104" s="67">
        <v>0</v>
      </c>
      <c r="M104" s="95">
        <v>0</v>
      </c>
      <c r="N104" s="67">
        <v>12.164383561643834</v>
      </c>
      <c r="O104" s="95">
        <v>3284.38</v>
      </c>
      <c r="P104" s="67">
        <v>8.1095890410958908</v>
      </c>
      <c r="Q104" s="95">
        <v>3406.03</v>
      </c>
      <c r="R104" s="67">
        <v>4.0547945205479454</v>
      </c>
      <c r="S104" s="95">
        <v>1865.21</v>
      </c>
      <c r="T104" s="67">
        <v>72.986301369862957</v>
      </c>
      <c r="U104" s="95">
        <v>35763.29</v>
      </c>
      <c r="V104" s="67">
        <v>84.136986301369788</v>
      </c>
      <c r="W104" s="95">
        <v>53847.67</v>
      </c>
      <c r="X104" s="95">
        <v>60660</v>
      </c>
      <c r="Y104" s="95">
        <v>98166.58</v>
      </c>
      <c r="Z104" s="95">
        <v>158826.58000000002</v>
      </c>
      <c r="AA104" s="67">
        <v>40.468750000000071</v>
      </c>
      <c r="AB104" s="95">
        <v>22864.84</v>
      </c>
      <c r="AC104" s="67">
        <v>65.137724550898199</v>
      </c>
      <c r="AD104" s="95">
        <v>73605.63</v>
      </c>
      <c r="AE104" s="95">
        <v>121300</v>
      </c>
      <c r="AF104" s="137"/>
      <c r="AG104" s="95">
        <v>121300</v>
      </c>
      <c r="AH104" s="95">
        <v>0</v>
      </c>
      <c r="AI104" s="95">
        <v>0</v>
      </c>
      <c r="AJ104" s="95">
        <v>2995.2</v>
      </c>
      <c r="AK104" s="95">
        <v>2995.2</v>
      </c>
      <c r="AL104" s="95">
        <v>0</v>
      </c>
      <c r="AM104" s="95">
        <v>0</v>
      </c>
      <c r="AN104" s="95">
        <v>0</v>
      </c>
      <c r="AO104" s="95">
        <v>1100645.8499999999</v>
      </c>
      <c r="AP104" s="95">
        <v>25464.852955988375</v>
      </c>
      <c r="AQ104" s="95">
        <v>1126110.7029559882</v>
      </c>
      <c r="AR104" s="95">
        <v>1095609.6442227184</v>
      </c>
      <c r="AS104" s="95">
        <v>179413.10082342647</v>
      </c>
      <c r="AT104" s="95">
        <v>0</v>
      </c>
      <c r="AU104" s="95">
        <v>30501.058733269805</v>
      </c>
      <c r="AV104" s="95">
        <v>-153948.2478674381</v>
      </c>
      <c r="AW104" s="95">
        <v>0</v>
      </c>
      <c r="AX104" s="137"/>
      <c r="AY104" s="137"/>
      <c r="BG104" s="94"/>
      <c r="BH104" s="137"/>
    </row>
    <row r="105" spans="1:60" x14ac:dyDescent="0.3">
      <c r="A105" s="130">
        <v>133338</v>
      </c>
      <c r="B105" s="130">
        <v>3412238</v>
      </c>
      <c r="C105" s="131" t="s">
        <v>515</v>
      </c>
      <c r="D105" s="67">
        <v>334</v>
      </c>
      <c r="E105" s="67">
        <v>0</v>
      </c>
      <c r="F105" s="124">
        <v>334</v>
      </c>
      <c r="G105" s="95">
        <v>1084828.3799999999</v>
      </c>
      <c r="H105" s="67">
        <v>121.9999999999999</v>
      </c>
      <c r="I105" s="95">
        <v>57340</v>
      </c>
      <c r="J105" s="67">
        <v>130.99999999999986</v>
      </c>
      <c r="K105" s="95">
        <v>77290</v>
      </c>
      <c r="L105" s="67">
        <v>0</v>
      </c>
      <c r="M105" s="95">
        <v>0</v>
      </c>
      <c r="N105" s="67">
        <v>3.9999999999999947</v>
      </c>
      <c r="O105" s="95">
        <v>1080</v>
      </c>
      <c r="P105" s="67">
        <v>2.0000000000000004</v>
      </c>
      <c r="Q105" s="95">
        <v>840</v>
      </c>
      <c r="R105" s="67">
        <v>75.000000000000057</v>
      </c>
      <c r="S105" s="95">
        <v>34500</v>
      </c>
      <c r="T105" s="67">
        <v>142.99999999999991</v>
      </c>
      <c r="U105" s="95">
        <v>70070</v>
      </c>
      <c r="V105" s="67">
        <v>107.00000000000009</v>
      </c>
      <c r="W105" s="95">
        <v>68480</v>
      </c>
      <c r="X105" s="95">
        <v>134630</v>
      </c>
      <c r="Y105" s="95">
        <v>174970</v>
      </c>
      <c r="Z105" s="95">
        <v>309600</v>
      </c>
      <c r="AA105" s="67">
        <v>14.112676056338039</v>
      </c>
      <c r="AB105" s="95">
        <v>7973.66</v>
      </c>
      <c r="AC105" s="67">
        <v>147.91428571428571</v>
      </c>
      <c r="AD105" s="95">
        <v>167143.14000000001</v>
      </c>
      <c r="AE105" s="95">
        <v>121300</v>
      </c>
      <c r="AF105" s="137"/>
      <c r="AG105" s="95">
        <v>121300</v>
      </c>
      <c r="AH105" s="95">
        <v>0</v>
      </c>
      <c r="AI105" s="95">
        <v>0</v>
      </c>
      <c r="AJ105" s="95">
        <v>39168</v>
      </c>
      <c r="AK105" s="95">
        <v>39168</v>
      </c>
      <c r="AL105" s="95">
        <v>0</v>
      </c>
      <c r="AM105" s="95">
        <v>0</v>
      </c>
      <c r="AN105" s="95">
        <v>0</v>
      </c>
      <c r="AO105" s="95">
        <v>1730013.1799999997</v>
      </c>
      <c r="AP105" s="95">
        <v>25265.471983174437</v>
      </c>
      <c r="AQ105" s="95">
        <v>1755278.651983174</v>
      </c>
      <c r="AR105" s="95">
        <v>1679012.2246577153</v>
      </c>
      <c r="AS105" s="95">
        <v>266638.33826495445</v>
      </c>
      <c r="AT105" s="95">
        <v>0</v>
      </c>
      <c r="AU105" s="95">
        <v>76266.427325458732</v>
      </c>
      <c r="AV105" s="95">
        <v>-241372.86628178001</v>
      </c>
      <c r="AW105" s="95">
        <v>0</v>
      </c>
      <c r="AX105" s="137"/>
      <c r="AY105" s="137"/>
      <c r="BG105" s="94"/>
      <c r="BH105" s="137"/>
    </row>
    <row r="106" spans="1:60" x14ac:dyDescent="0.3">
      <c r="A106" s="130">
        <v>104580</v>
      </c>
      <c r="B106" s="130">
        <v>3412149</v>
      </c>
      <c r="C106" s="131" t="s">
        <v>494</v>
      </c>
      <c r="D106" s="67">
        <v>355</v>
      </c>
      <c r="E106" s="67">
        <v>0</v>
      </c>
      <c r="F106" s="124">
        <v>355</v>
      </c>
      <c r="G106" s="95">
        <v>1153036.1599999999</v>
      </c>
      <c r="H106" s="67">
        <v>19.000000000000007</v>
      </c>
      <c r="I106" s="95">
        <v>8930</v>
      </c>
      <c r="J106" s="67">
        <v>19.000000000000007</v>
      </c>
      <c r="K106" s="95">
        <v>11210</v>
      </c>
      <c r="L106" s="67">
        <v>14.000000000000014</v>
      </c>
      <c r="M106" s="95">
        <v>3080</v>
      </c>
      <c r="N106" s="67">
        <v>9.9999999999999858</v>
      </c>
      <c r="O106" s="95">
        <v>2700</v>
      </c>
      <c r="P106" s="67">
        <v>7.9999999999999885</v>
      </c>
      <c r="Q106" s="95">
        <v>3360</v>
      </c>
      <c r="R106" s="67">
        <v>9.9999999999999858</v>
      </c>
      <c r="S106" s="95">
        <v>4600</v>
      </c>
      <c r="T106" s="67">
        <v>9.9999999999999858</v>
      </c>
      <c r="U106" s="95">
        <v>4900</v>
      </c>
      <c r="V106" s="67">
        <v>6.9999999999999893</v>
      </c>
      <c r="W106" s="95">
        <v>4480</v>
      </c>
      <c r="X106" s="95">
        <v>20140</v>
      </c>
      <c r="Y106" s="95">
        <v>23120</v>
      </c>
      <c r="Z106" s="95">
        <v>43260</v>
      </c>
      <c r="AA106" s="67">
        <v>26.012931034482751</v>
      </c>
      <c r="AB106" s="95">
        <v>14697.31</v>
      </c>
      <c r="AC106" s="67">
        <v>120.36124634858812</v>
      </c>
      <c r="AD106" s="95">
        <v>136008.21</v>
      </c>
      <c r="AE106" s="95">
        <v>121300</v>
      </c>
      <c r="AF106" s="137"/>
      <c r="AG106" s="95">
        <v>121300</v>
      </c>
      <c r="AH106" s="95">
        <v>45773.320000000211</v>
      </c>
      <c r="AI106" s="95">
        <v>0</v>
      </c>
      <c r="AJ106" s="95">
        <v>28928</v>
      </c>
      <c r="AK106" s="95">
        <v>28928</v>
      </c>
      <c r="AL106" s="95">
        <v>0</v>
      </c>
      <c r="AM106" s="95">
        <v>0</v>
      </c>
      <c r="AN106" s="95">
        <v>0</v>
      </c>
      <c r="AO106" s="95">
        <v>1543003.0000000002</v>
      </c>
      <c r="AP106" s="95">
        <v>2.1889631000713446E-2</v>
      </c>
      <c r="AQ106" s="95">
        <v>1543003.0218896312</v>
      </c>
      <c r="AR106" s="95">
        <v>1477711.0228932584</v>
      </c>
      <c r="AS106" s="95">
        <v>270965.58081161382</v>
      </c>
      <c r="AT106" s="95">
        <v>0</v>
      </c>
      <c r="AU106" s="95">
        <v>65291.9989963728</v>
      </c>
      <c r="AV106" s="95">
        <v>-270965.55892198283</v>
      </c>
      <c r="AW106" s="95">
        <v>45773.320000000211</v>
      </c>
      <c r="AX106" s="137"/>
      <c r="AY106" s="137"/>
      <c r="BG106" s="94"/>
      <c r="BH106" s="137"/>
    </row>
    <row r="107" spans="1:60" x14ac:dyDescent="0.3">
      <c r="A107" s="130">
        <v>104596</v>
      </c>
      <c r="B107" s="130">
        <v>3412180</v>
      </c>
      <c r="C107" s="131" t="s">
        <v>499</v>
      </c>
      <c r="D107" s="67">
        <v>411</v>
      </c>
      <c r="E107" s="67">
        <v>17.5</v>
      </c>
      <c r="F107" s="124">
        <v>428.5</v>
      </c>
      <c r="G107" s="95">
        <v>1391763.36</v>
      </c>
      <c r="H107" s="67">
        <v>57.341849148418696</v>
      </c>
      <c r="I107" s="95">
        <v>26950.67</v>
      </c>
      <c r="J107" s="67">
        <v>60.469586374695766</v>
      </c>
      <c r="K107" s="95">
        <v>35677.06</v>
      </c>
      <c r="L107" s="67">
        <v>9.4290953545232181</v>
      </c>
      <c r="M107" s="95">
        <v>2074.4</v>
      </c>
      <c r="N107" s="67">
        <v>14.667481662591669</v>
      </c>
      <c r="O107" s="95">
        <v>3960.22</v>
      </c>
      <c r="P107" s="67">
        <v>14.667481662591669</v>
      </c>
      <c r="Q107" s="95">
        <v>6160.34</v>
      </c>
      <c r="R107" s="67">
        <v>6.2860635696821303</v>
      </c>
      <c r="S107" s="95">
        <v>2891.59</v>
      </c>
      <c r="T107" s="67">
        <v>28.287286063569695</v>
      </c>
      <c r="U107" s="95">
        <v>13860.77</v>
      </c>
      <c r="V107" s="67">
        <v>16.762836185819072</v>
      </c>
      <c r="W107" s="95">
        <v>10728.22</v>
      </c>
      <c r="X107" s="95">
        <v>62627.729999999996</v>
      </c>
      <c r="Y107" s="95">
        <v>39675.54</v>
      </c>
      <c r="Z107" s="95">
        <v>102303.26999999999</v>
      </c>
      <c r="AA107" s="67">
        <v>20.851581508515814</v>
      </c>
      <c r="AB107" s="95">
        <v>11781.14</v>
      </c>
      <c r="AC107" s="67">
        <v>119.5326264274062</v>
      </c>
      <c r="AD107" s="95">
        <v>135071.87</v>
      </c>
      <c r="AE107" s="95">
        <v>121300</v>
      </c>
      <c r="AF107" s="137"/>
      <c r="AG107" s="95">
        <v>121300</v>
      </c>
      <c r="AH107" s="95">
        <v>65332.85999999971</v>
      </c>
      <c r="AI107" s="95">
        <v>0</v>
      </c>
      <c r="AJ107" s="95">
        <v>33280</v>
      </c>
      <c r="AK107" s="95">
        <v>33280</v>
      </c>
      <c r="AL107" s="95">
        <v>0</v>
      </c>
      <c r="AM107" s="95">
        <v>0</v>
      </c>
      <c r="AN107" s="95">
        <v>0</v>
      </c>
      <c r="AO107" s="95">
        <v>1860832.4999999998</v>
      </c>
      <c r="AP107" s="95">
        <v>2.790478371212371E-2</v>
      </c>
      <c r="AQ107" s="95">
        <v>1860832.5279047834</v>
      </c>
      <c r="AR107" s="95">
        <v>1775742.2077233249</v>
      </c>
      <c r="AS107" s="95">
        <v>327993.09900109243</v>
      </c>
      <c r="AT107" s="95">
        <v>0</v>
      </c>
      <c r="AU107" s="95">
        <v>85090.32018145849</v>
      </c>
      <c r="AV107" s="95">
        <v>-327993.0710963087</v>
      </c>
      <c r="AW107" s="95">
        <v>65332.85999999971</v>
      </c>
      <c r="AX107" s="137"/>
      <c r="AY107" s="137"/>
      <c r="BG107" s="94"/>
      <c r="BH107" s="137"/>
    </row>
    <row r="108" spans="1:60" x14ac:dyDescent="0.3">
      <c r="A108" s="130">
        <v>134722</v>
      </c>
      <c r="B108" s="130">
        <v>3413963</v>
      </c>
      <c r="C108" s="131" t="s">
        <v>566</v>
      </c>
      <c r="D108" s="67">
        <v>308</v>
      </c>
      <c r="E108" s="67">
        <v>0</v>
      </c>
      <c r="F108" s="124">
        <v>308</v>
      </c>
      <c r="G108" s="95">
        <v>1000380.67</v>
      </c>
      <c r="H108" s="67">
        <v>162</v>
      </c>
      <c r="I108" s="95">
        <v>76140</v>
      </c>
      <c r="J108" s="67">
        <v>169.00000000000009</v>
      </c>
      <c r="K108" s="95">
        <v>99710</v>
      </c>
      <c r="L108" s="67">
        <v>2.095238095238094</v>
      </c>
      <c r="M108" s="95">
        <v>460.95</v>
      </c>
      <c r="N108" s="67">
        <v>1.0476190476190486</v>
      </c>
      <c r="O108" s="95">
        <v>282.86</v>
      </c>
      <c r="P108" s="67">
        <v>81.714285714285836</v>
      </c>
      <c r="Q108" s="95">
        <v>34320</v>
      </c>
      <c r="R108" s="67">
        <v>4.1904761904761756</v>
      </c>
      <c r="S108" s="95">
        <v>1927.62</v>
      </c>
      <c r="T108" s="67">
        <v>59.714285714285658</v>
      </c>
      <c r="U108" s="95">
        <v>29260</v>
      </c>
      <c r="V108" s="67">
        <v>151.90476190476201</v>
      </c>
      <c r="W108" s="95">
        <v>97219.05</v>
      </c>
      <c r="X108" s="95">
        <v>175850</v>
      </c>
      <c r="Y108" s="95">
        <v>163470.47999999998</v>
      </c>
      <c r="Z108" s="95">
        <v>339320.48</v>
      </c>
      <c r="AA108" s="67">
        <v>40.526315789473664</v>
      </c>
      <c r="AB108" s="95">
        <v>22897.37</v>
      </c>
      <c r="AC108" s="67">
        <v>127.16666666666667</v>
      </c>
      <c r="AD108" s="95">
        <v>143698.32999999999</v>
      </c>
      <c r="AE108" s="95">
        <v>121300</v>
      </c>
      <c r="AF108" s="137"/>
      <c r="AG108" s="95">
        <v>121300</v>
      </c>
      <c r="AH108" s="95">
        <v>0</v>
      </c>
      <c r="AI108" s="95">
        <v>0</v>
      </c>
      <c r="AJ108" s="95">
        <v>8396.7999999999993</v>
      </c>
      <c r="AK108" s="95">
        <v>8396.7999999999993</v>
      </c>
      <c r="AL108" s="95">
        <v>0</v>
      </c>
      <c r="AM108" s="95">
        <v>0</v>
      </c>
      <c r="AN108" s="95">
        <v>0</v>
      </c>
      <c r="AO108" s="95">
        <v>1635993.6500000001</v>
      </c>
      <c r="AP108" s="95">
        <v>74918.083529063369</v>
      </c>
      <c r="AQ108" s="95">
        <v>1710911.7335290634</v>
      </c>
      <c r="AR108" s="95">
        <v>1665636.437059198</v>
      </c>
      <c r="AS108" s="95">
        <v>298602.65933620278</v>
      </c>
      <c r="AT108" s="95">
        <v>0</v>
      </c>
      <c r="AU108" s="95">
        <v>45275.296469865367</v>
      </c>
      <c r="AV108" s="95">
        <v>-223684.57580713939</v>
      </c>
      <c r="AW108" s="95">
        <v>0</v>
      </c>
      <c r="AX108" s="137"/>
      <c r="AY108" s="137"/>
      <c r="BG108" s="94"/>
      <c r="BH108" s="137"/>
    </row>
    <row r="109" spans="1:60" x14ac:dyDescent="0.3">
      <c r="A109" s="130">
        <v>104616</v>
      </c>
      <c r="B109" s="130">
        <v>3413015</v>
      </c>
      <c r="C109" s="131" t="s">
        <v>521</v>
      </c>
      <c r="D109" s="67">
        <v>156</v>
      </c>
      <c r="E109" s="67">
        <v>0</v>
      </c>
      <c r="F109" s="124">
        <v>156</v>
      </c>
      <c r="G109" s="95">
        <v>506686.31</v>
      </c>
      <c r="H109" s="67">
        <v>78.999999999999943</v>
      </c>
      <c r="I109" s="95">
        <v>37130</v>
      </c>
      <c r="J109" s="67">
        <v>82.000000000000057</v>
      </c>
      <c r="K109" s="95">
        <v>48380</v>
      </c>
      <c r="L109" s="67">
        <v>12.155844155844154</v>
      </c>
      <c r="M109" s="95">
        <v>2674.29</v>
      </c>
      <c r="N109" s="67">
        <v>29.376623376623328</v>
      </c>
      <c r="O109" s="95">
        <v>7931.69</v>
      </c>
      <c r="P109" s="67">
        <v>8.1038961038961119</v>
      </c>
      <c r="Q109" s="95">
        <v>3403.64</v>
      </c>
      <c r="R109" s="67">
        <v>20.25974025974028</v>
      </c>
      <c r="S109" s="95">
        <v>9319.48</v>
      </c>
      <c r="T109" s="67">
        <v>15.194805194805193</v>
      </c>
      <c r="U109" s="95">
        <v>7445.45</v>
      </c>
      <c r="V109" s="67">
        <v>35.454545454545411</v>
      </c>
      <c r="W109" s="95">
        <v>22690.91</v>
      </c>
      <c r="X109" s="95">
        <v>85510</v>
      </c>
      <c r="Y109" s="95">
        <v>53465.46</v>
      </c>
      <c r="Z109" s="95">
        <v>138975.46</v>
      </c>
      <c r="AA109" s="67">
        <v>16.834532374100689</v>
      </c>
      <c r="AB109" s="95">
        <v>9511.51</v>
      </c>
      <c r="AC109" s="67">
        <v>70.2</v>
      </c>
      <c r="AD109" s="95">
        <v>79326</v>
      </c>
      <c r="AE109" s="95">
        <v>121300</v>
      </c>
      <c r="AF109" s="137"/>
      <c r="AG109" s="95">
        <v>121300</v>
      </c>
      <c r="AH109" s="95">
        <v>0</v>
      </c>
      <c r="AI109" s="95">
        <v>0</v>
      </c>
      <c r="AJ109" s="95">
        <v>15968</v>
      </c>
      <c r="AK109" s="95">
        <v>15968</v>
      </c>
      <c r="AL109" s="95">
        <v>0</v>
      </c>
      <c r="AM109" s="95">
        <v>0</v>
      </c>
      <c r="AN109" s="95">
        <v>0</v>
      </c>
      <c r="AO109" s="95">
        <v>871767.28</v>
      </c>
      <c r="AP109" s="95">
        <v>6.0171732881298713E-2</v>
      </c>
      <c r="AQ109" s="95">
        <v>871767.34017173294</v>
      </c>
      <c r="AR109" s="95">
        <v>805236.45394962816</v>
      </c>
      <c r="AS109" s="95">
        <v>83766.572281685003</v>
      </c>
      <c r="AT109" s="95">
        <v>0</v>
      </c>
      <c r="AU109" s="95">
        <v>66530.886222104775</v>
      </c>
      <c r="AV109" s="95">
        <v>-83766.51210995212</v>
      </c>
      <c r="AW109" s="95">
        <v>0</v>
      </c>
      <c r="AX109" s="137"/>
      <c r="AY109" s="137"/>
      <c r="BG109" s="94"/>
      <c r="BH109" s="137"/>
    </row>
    <row r="110" spans="1:60" x14ac:dyDescent="0.3">
      <c r="A110" s="130">
        <v>133329</v>
      </c>
      <c r="B110" s="130">
        <v>3412236</v>
      </c>
      <c r="C110" s="131" t="s">
        <v>513</v>
      </c>
      <c r="D110" s="67">
        <v>368</v>
      </c>
      <c r="E110" s="67">
        <v>0</v>
      </c>
      <c r="F110" s="124">
        <v>368</v>
      </c>
      <c r="G110" s="95">
        <v>1195260.02</v>
      </c>
      <c r="H110" s="67">
        <v>198.00000000000014</v>
      </c>
      <c r="I110" s="95">
        <v>93060</v>
      </c>
      <c r="J110" s="67">
        <v>213.00000000000003</v>
      </c>
      <c r="K110" s="95">
        <v>125670</v>
      </c>
      <c r="L110" s="67">
        <v>1.0000000000000013</v>
      </c>
      <c r="M110" s="95">
        <v>220</v>
      </c>
      <c r="N110" s="67">
        <v>1.9999999999999993</v>
      </c>
      <c r="O110" s="95">
        <v>540</v>
      </c>
      <c r="P110" s="67">
        <v>48.000000000000128</v>
      </c>
      <c r="Q110" s="95">
        <v>20160</v>
      </c>
      <c r="R110" s="67">
        <v>81.000000000000028</v>
      </c>
      <c r="S110" s="95">
        <v>37260</v>
      </c>
      <c r="T110" s="67">
        <v>132</v>
      </c>
      <c r="U110" s="95">
        <v>64680</v>
      </c>
      <c r="V110" s="67">
        <v>100.00000000000014</v>
      </c>
      <c r="W110" s="95">
        <v>64000</v>
      </c>
      <c r="X110" s="95">
        <v>218730</v>
      </c>
      <c r="Y110" s="95">
        <v>186860</v>
      </c>
      <c r="Z110" s="95">
        <v>405590</v>
      </c>
      <c r="AA110" s="67">
        <v>25.865814696485611</v>
      </c>
      <c r="AB110" s="95">
        <v>14614.19</v>
      </c>
      <c r="AC110" s="67">
        <v>150.84098939929331</v>
      </c>
      <c r="AD110" s="95">
        <v>170450.32</v>
      </c>
      <c r="AE110" s="95">
        <v>121300</v>
      </c>
      <c r="AF110" s="137"/>
      <c r="AG110" s="95">
        <v>121300</v>
      </c>
      <c r="AH110" s="95">
        <v>0</v>
      </c>
      <c r="AI110" s="95">
        <v>0</v>
      </c>
      <c r="AJ110" s="95">
        <v>37376</v>
      </c>
      <c r="AK110" s="95">
        <v>37376</v>
      </c>
      <c r="AL110" s="95">
        <v>74859</v>
      </c>
      <c r="AM110" s="95">
        <v>0</v>
      </c>
      <c r="AN110" s="95">
        <v>0</v>
      </c>
      <c r="AO110" s="95">
        <v>2019449.53</v>
      </c>
      <c r="AP110" s="95">
        <v>3.9161244896458336E-2</v>
      </c>
      <c r="AQ110" s="95">
        <v>2019449.5691612449</v>
      </c>
      <c r="AR110" s="95">
        <v>1906916.7479573402</v>
      </c>
      <c r="AS110" s="95">
        <v>246142.16873053994</v>
      </c>
      <c r="AT110" s="95">
        <v>0</v>
      </c>
      <c r="AU110" s="95">
        <v>112532.82120390469</v>
      </c>
      <c r="AV110" s="95">
        <v>-246142.12956929504</v>
      </c>
      <c r="AW110" s="95">
        <v>0</v>
      </c>
      <c r="AX110" s="137"/>
      <c r="AY110" s="137"/>
      <c r="BG110" s="94"/>
      <c r="BH110" s="137"/>
    </row>
    <row r="111" spans="1:60" x14ac:dyDescent="0.3">
      <c r="A111" s="130">
        <v>104570</v>
      </c>
      <c r="B111" s="130">
        <v>3412128</v>
      </c>
      <c r="C111" s="131" t="s">
        <v>492</v>
      </c>
      <c r="D111" s="67">
        <v>285</v>
      </c>
      <c r="E111" s="67">
        <v>0</v>
      </c>
      <c r="F111" s="124">
        <v>285</v>
      </c>
      <c r="G111" s="95">
        <v>925676.92</v>
      </c>
      <c r="H111" s="67">
        <v>128.99999999999989</v>
      </c>
      <c r="I111" s="95">
        <v>60630</v>
      </c>
      <c r="J111" s="67">
        <v>133.99999999999994</v>
      </c>
      <c r="K111" s="95">
        <v>79060</v>
      </c>
      <c r="L111" s="67">
        <v>0</v>
      </c>
      <c r="M111" s="95">
        <v>0</v>
      </c>
      <c r="N111" s="67">
        <v>0</v>
      </c>
      <c r="O111" s="95">
        <v>0</v>
      </c>
      <c r="P111" s="67">
        <v>5.0353356890459366</v>
      </c>
      <c r="Q111" s="95">
        <v>2114.84</v>
      </c>
      <c r="R111" s="67">
        <v>41.289752650176617</v>
      </c>
      <c r="S111" s="95">
        <v>18993.29</v>
      </c>
      <c r="T111" s="67">
        <v>62.438162544169707</v>
      </c>
      <c r="U111" s="95">
        <v>30594.7</v>
      </c>
      <c r="V111" s="67">
        <v>172.20848056537091</v>
      </c>
      <c r="W111" s="95">
        <v>110213.43</v>
      </c>
      <c r="X111" s="95">
        <v>139690</v>
      </c>
      <c r="Y111" s="95">
        <v>161916.26</v>
      </c>
      <c r="Z111" s="95">
        <v>301606.26</v>
      </c>
      <c r="AA111" s="67">
        <v>60.5625</v>
      </c>
      <c r="AB111" s="95">
        <v>34217.81</v>
      </c>
      <c r="AC111" s="67">
        <v>106.38248847926268</v>
      </c>
      <c r="AD111" s="95">
        <v>120212.21</v>
      </c>
      <c r="AE111" s="95">
        <v>121300</v>
      </c>
      <c r="AF111" s="137"/>
      <c r="AG111" s="95">
        <v>121300</v>
      </c>
      <c r="AH111" s="95">
        <v>0</v>
      </c>
      <c r="AI111" s="95">
        <v>0</v>
      </c>
      <c r="AJ111" s="95">
        <v>25199.5</v>
      </c>
      <c r="AK111" s="95">
        <v>25199.5</v>
      </c>
      <c r="AL111" s="95">
        <v>54074</v>
      </c>
      <c r="AM111" s="95">
        <v>0</v>
      </c>
      <c r="AN111" s="95">
        <v>0</v>
      </c>
      <c r="AO111" s="95">
        <v>1582286.7000000002</v>
      </c>
      <c r="AP111" s="95">
        <v>81942.631677385987</v>
      </c>
      <c r="AQ111" s="95">
        <v>1664229.3316773861</v>
      </c>
      <c r="AR111" s="95">
        <v>1603178.3000515257</v>
      </c>
      <c r="AS111" s="95">
        <v>296210.59354276635</v>
      </c>
      <c r="AT111" s="95">
        <v>0</v>
      </c>
      <c r="AU111" s="95">
        <v>61051.031625860371</v>
      </c>
      <c r="AV111" s="95">
        <v>-214267.96186538035</v>
      </c>
      <c r="AW111" s="95">
        <v>0</v>
      </c>
      <c r="AX111" s="137"/>
      <c r="AY111" s="137"/>
      <c r="BG111" s="94"/>
      <c r="BH111" s="137"/>
    </row>
    <row r="112" spans="1:60" x14ac:dyDescent="0.3">
      <c r="A112" s="130">
        <v>104589</v>
      </c>
      <c r="B112" s="130">
        <v>3412166</v>
      </c>
      <c r="C112" s="131" t="s">
        <v>495</v>
      </c>
      <c r="D112" s="67">
        <v>208</v>
      </c>
      <c r="E112" s="67">
        <v>0</v>
      </c>
      <c r="F112" s="124">
        <v>208</v>
      </c>
      <c r="G112" s="95">
        <v>675581.75</v>
      </c>
      <c r="H112" s="67">
        <v>123.00000000000003</v>
      </c>
      <c r="I112" s="95">
        <v>57810</v>
      </c>
      <c r="J112" s="67">
        <v>130.99999999999991</v>
      </c>
      <c r="K112" s="95">
        <v>77290</v>
      </c>
      <c r="L112" s="67">
        <v>2.0000000000000009</v>
      </c>
      <c r="M112" s="95">
        <v>440</v>
      </c>
      <c r="N112" s="67">
        <v>3.9999999999999938</v>
      </c>
      <c r="O112" s="95">
        <v>1080</v>
      </c>
      <c r="P112" s="67">
        <v>1.0000000000000004</v>
      </c>
      <c r="Q112" s="95">
        <v>420</v>
      </c>
      <c r="R112" s="67">
        <v>1.0000000000000004</v>
      </c>
      <c r="S112" s="95">
        <v>460</v>
      </c>
      <c r="T112" s="67">
        <v>96.000000000000099</v>
      </c>
      <c r="U112" s="95">
        <v>47040</v>
      </c>
      <c r="V112" s="67">
        <v>100.00000000000004</v>
      </c>
      <c r="W112" s="95">
        <v>64000</v>
      </c>
      <c r="X112" s="95">
        <v>135100</v>
      </c>
      <c r="Y112" s="95">
        <v>113440</v>
      </c>
      <c r="Z112" s="95">
        <v>248540</v>
      </c>
      <c r="AA112" s="67">
        <v>113.34831460674155</v>
      </c>
      <c r="AB112" s="95">
        <v>64041.8</v>
      </c>
      <c r="AC112" s="67">
        <v>104</v>
      </c>
      <c r="AD112" s="95">
        <v>117520</v>
      </c>
      <c r="AE112" s="95">
        <v>121300</v>
      </c>
      <c r="AF112" s="137"/>
      <c r="AG112" s="95">
        <v>121300</v>
      </c>
      <c r="AH112" s="95">
        <v>0</v>
      </c>
      <c r="AI112" s="95">
        <v>0</v>
      </c>
      <c r="AJ112" s="95">
        <v>17589.75</v>
      </c>
      <c r="AK112" s="95">
        <v>17589.75</v>
      </c>
      <c r="AL112" s="95">
        <v>0</v>
      </c>
      <c r="AM112" s="95">
        <v>0</v>
      </c>
      <c r="AN112" s="95">
        <v>0</v>
      </c>
      <c r="AO112" s="95">
        <v>1244573.3</v>
      </c>
      <c r="AP112" s="95">
        <v>132181.99192630165</v>
      </c>
      <c r="AQ112" s="95">
        <v>1376755.2919263018</v>
      </c>
      <c r="AR112" s="95">
        <v>1327841.2267191848</v>
      </c>
      <c r="AS112" s="95">
        <v>288459.17011425988</v>
      </c>
      <c r="AT112" s="95">
        <v>0</v>
      </c>
      <c r="AU112" s="95">
        <v>48914.065207117004</v>
      </c>
      <c r="AV112" s="95">
        <v>-156277.17818795823</v>
      </c>
      <c r="AW112" s="95">
        <v>0</v>
      </c>
      <c r="AX112" s="137"/>
      <c r="AY112" s="137"/>
      <c r="BG112" s="94"/>
      <c r="BH112" s="137"/>
    </row>
    <row r="113" spans="1:60" x14ac:dyDescent="0.3">
      <c r="A113" s="130">
        <v>136813</v>
      </c>
      <c r="B113" s="130">
        <v>3412009</v>
      </c>
      <c r="C113" s="131" t="s">
        <v>468</v>
      </c>
      <c r="D113" s="67">
        <v>621</v>
      </c>
      <c r="E113" s="67">
        <v>0</v>
      </c>
      <c r="F113" s="124">
        <v>621</v>
      </c>
      <c r="G113" s="95">
        <v>2017001.28</v>
      </c>
      <c r="H113" s="67">
        <v>90.999999999999943</v>
      </c>
      <c r="I113" s="95">
        <v>42770</v>
      </c>
      <c r="J113" s="67">
        <v>100.00000000000031</v>
      </c>
      <c r="K113" s="95">
        <v>59000</v>
      </c>
      <c r="L113" s="67">
        <v>41.000000000000036</v>
      </c>
      <c r="M113" s="95">
        <v>9020</v>
      </c>
      <c r="N113" s="67">
        <v>161.99999999999983</v>
      </c>
      <c r="O113" s="95">
        <v>43740</v>
      </c>
      <c r="P113" s="67">
        <v>19.000000000000025</v>
      </c>
      <c r="Q113" s="95">
        <v>7980</v>
      </c>
      <c r="R113" s="67">
        <v>51.999999999999972</v>
      </c>
      <c r="S113" s="95">
        <v>23920</v>
      </c>
      <c r="T113" s="67">
        <v>8.0000000000000249</v>
      </c>
      <c r="U113" s="95">
        <v>3920</v>
      </c>
      <c r="V113" s="67">
        <v>31.999999999999975</v>
      </c>
      <c r="W113" s="95">
        <v>20480</v>
      </c>
      <c r="X113" s="95">
        <v>101770</v>
      </c>
      <c r="Y113" s="95">
        <v>109060</v>
      </c>
      <c r="Z113" s="95">
        <v>210830</v>
      </c>
      <c r="AA113" s="67">
        <v>7.0434782608695681</v>
      </c>
      <c r="AB113" s="95">
        <v>3979.57</v>
      </c>
      <c r="AC113" s="67">
        <v>66.620689655172413</v>
      </c>
      <c r="AD113" s="95">
        <v>75281.38</v>
      </c>
      <c r="AE113" s="95">
        <v>121300</v>
      </c>
      <c r="AF113" s="137"/>
      <c r="AG113" s="95">
        <v>121300</v>
      </c>
      <c r="AH113" s="95">
        <v>220172.76999999993</v>
      </c>
      <c r="AI113" s="95">
        <v>0</v>
      </c>
      <c r="AJ113" s="95">
        <v>34304</v>
      </c>
      <c r="AK113" s="95">
        <v>34304</v>
      </c>
      <c r="AL113" s="95">
        <v>0</v>
      </c>
      <c r="AM113" s="95">
        <v>0</v>
      </c>
      <c r="AN113" s="95">
        <v>0</v>
      </c>
      <c r="AO113" s="95">
        <v>2682869</v>
      </c>
      <c r="AP113" s="95">
        <v>2.2151824788798385E-2</v>
      </c>
      <c r="AQ113" s="95">
        <v>2682869.022151825</v>
      </c>
      <c r="AR113" s="95">
        <v>2591148.4615057283</v>
      </c>
      <c r="AS113" s="95">
        <v>607433.14885598957</v>
      </c>
      <c r="AT113" s="95">
        <v>0</v>
      </c>
      <c r="AU113" s="95">
        <v>91720.56064609671</v>
      </c>
      <c r="AV113" s="95">
        <v>-607433.12670416478</v>
      </c>
      <c r="AW113" s="95">
        <v>220172.76999999993</v>
      </c>
      <c r="AX113" s="137"/>
      <c r="AY113" s="137"/>
      <c r="BG113" s="94"/>
      <c r="BH113" s="137"/>
    </row>
    <row r="114" spans="1:60" x14ac:dyDescent="0.3">
      <c r="A114" s="130">
        <v>148177</v>
      </c>
      <c r="B114" s="130">
        <v>3412042</v>
      </c>
      <c r="C114" s="131" t="s">
        <v>1179</v>
      </c>
      <c r="D114" s="67">
        <v>273</v>
      </c>
      <c r="E114" s="67">
        <v>17.5</v>
      </c>
      <c r="F114" s="124">
        <v>290.5</v>
      </c>
      <c r="G114" s="95">
        <v>943540.86</v>
      </c>
      <c r="H114" s="67">
        <v>20.217948717948719</v>
      </c>
      <c r="I114" s="95">
        <v>9502.44</v>
      </c>
      <c r="J114" s="67">
        <v>26.602564102564109</v>
      </c>
      <c r="K114" s="95">
        <v>15695.51</v>
      </c>
      <c r="L114" s="67">
        <v>12.911111111111097</v>
      </c>
      <c r="M114" s="95">
        <v>2840.44</v>
      </c>
      <c r="N114" s="67">
        <v>27.974074074074075</v>
      </c>
      <c r="O114" s="95">
        <v>7553</v>
      </c>
      <c r="P114" s="67">
        <v>9.6833333333333229</v>
      </c>
      <c r="Q114" s="95">
        <v>4067</v>
      </c>
      <c r="R114" s="67">
        <v>22.594444444444452</v>
      </c>
      <c r="S114" s="95">
        <v>10393.44</v>
      </c>
      <c r="T114" s="67">
        <v>27.974074074074075</v>
      </c>
      <c r="U114" s="95">
        <v>13707.3</v>
      </c>
      <c r="V114" s="67">
        <v>12.911111111111097</v>
      </c>
      <c r="W114" s="95">
        <v>8263.11</v>
      </c>
      <c r="X114" s="95">
        <v>25197.95</v>
      </c>
      <c r="Y114" s="95">
        <v>46824.29</v>
      </c>
      <c r="Z114" s="95">
        <v>72022.240000000005</v>
      </c>
      <c r="AA114" s="67">
        <v>6.8192488262910889</v>
      </c>
      <c r="AB114" s="95">
        <v>3852.88</v>
      </c>
      <c r="AC114" s="67">
        <v>80.860824742268051</v>
      </c>
      <c r="AD114" s="95">
        <v>91372.73</v>
      </c>
      <c r="AE114" s="95">
        <v>121300</v>
      </c>
      <c r="AF114" s="137"/>
      <c r="AG114" s="95">
        <v>121300</v>
      </c>
      <c r="AH114" s="95">
        <v>6893.7899999999681</v>
      </c>
      <c r="AI114" s="95">
        <v>0</v>
      </c>
      <c r="AJ114" s="95">
        <v>8550.4</v>
      </c>
      <c r="AK114" s="95">
        <v>8550.4</v>
      </c>
      <c r="AL114" s="95">
        <v>0</v>
      </c>
      <c r="AM114" s="95">
        <v>0</v>
      </c>
      <c r="AN114" s="95">
        <v>0</v>
      </c>
      <c r="AO114" s="95">
        <v>1247532.8999999999</v>
      </c>
      <c r="AP114" s="95">
        <v>5.4005993622988906E-2</v>
      </c>
      <c r="AQ114" s="95">
        <v>1247532.9540059934</v>
      </c>
      <c r="AR114" s="95">
        <v>1174125.2474235808</v>
      </c>
      <c r="AS114" s="95">
        <v>159860.98261162272</v>
      </c>
      <c r="AT114" s="95">
        <v>0</v>
      </c>
      <c r="AU114" s="95">
        <v>73407.706582412589</v>
      </c>
      <c r="AV114" s="95">
        <v>-159860.9286056291</v>
      </c>
      <c r="AW114" s="95">
        <v>6893.7899999999681</v>
      </c>
      <c r="AX114" s="137"/>
      <c r="AY114" s="137"/>
      <c r="BG114" s="94"/>
      <c r="BH114" s="137"/>
    </row>
    <row r="115" spans="1:60" x14ac:dyDescent="0.3">
      <c r="I115" s="94"/>
      <c r="J115" s="94"/>
      <c r="K115" s="94"/>
      <c r="L115" s="94"/>
      <c r="M115" s="94"/>
      <c r="N115" s="94"/>
      <c r="O115" s="94"/>
      <c r="P115" s="94"/>
      <c r="Q115" s="94"/>
      <c r="R115" s="94"/>
      <c r="S115" s="94"/>
      <c r="T115" s="94"/>
      <c r="U115" s="94"/>
      <c r="V115" s="94"/>
      <c r="X115" s="95"/>
      <c r="Y115" s="95"/>
      <c r="Z115" s="95"/>
      <c r="AE115" s="95"/>
      <c r="AT115" s="95"/>
      <c r="AY115" s="137"/>
      <c r="BG115" s="94"/>
      <c r="BH115" s="137"/>
    </row>
    <row r="116" spans="1:60" x14ac:dyDescent="0.3">
      <c r="C116" s="135" t="s">
        <v>1043</v>
      </c>
      <c r="D116" s="479">
        <v>35464</v>
      </c>
      <c r="E116" s="479">
        <v>67.083333333333343</v>
      </c>
      <c r="F116" s="477">
        <v>35531.083333333328</v>
      </c>
      <c r="G116" s="478">
        <v>115404574.05999999</v>
      </c>
      <c r="H116" s="479">
        <v>11701.1164473136</v>
      </c>
      <c r="I116" s="478">
        <v>5499524.7299999995</v>
      </c>
      <c r="J116" s="479">
        <v>12544.440725943308</v>
      </c>
      <c r="K116" s="478">
        <v>7401220.0300000003</v>
      </c>
      <c r="L116" s="479">
        <v>1704.8570470973773</v>
      </c>
      <c r="M116" s="478">
        <v>375068.54000000004</v>
      </c>
      <c r="N116" s="479">
        <v>2895.5976082125335</v>
      </c>
      <c r="O116" s="478">
        <v>781811.36999999976</v>
      </c>
      <c r="P116" s="479">
        <v>2606.0346394827766</v>
      </c>
      <c r="Q116" s="478">
        <v>1094534.5499999998</v>
      </c>
      <c r="R116" s="479">
        <v>2845.8370768995333</v>
      </c>
      <c r="S116" s="478">
        <v>1309085.0700000003</v>
      </c>
      <c r="T116" s="479">
        <v>9638.8224185016606</v>
      </c>
      <c r="U116" s="478">
        <v>4723022.9999999991</v>
      </c>
      <c r="V116" s="479">
        <v>6745.3735292448937</v>
      </c>
      <c r="W116" s="478">
        <v>4317039.0600000005</v>
      </c>
      <c r="X116" s="478">
        <v>12900744.76</v>
      </c>
      <c r="Y116" s="478">
        <v>12600561.59</v>
      </c>
      <c r="Z116" s="478">
        <v>25501306.350000001</v>
      </c>
      <c r="AA116" s="479">
        <v>4118.6209873206835</v>
      </c>
      <c r="AB116" s="478">
        <v>2327020.8599999989</v>
      </c>
      <c r="AC116" s="479">
        <v>12562.197059101803</v>
      </c>
      <c r="AD116" s="478">
        <v>14195282.680000003</v>
      </c>
      <c r="AE116" s="478">
        <v>13343000</v>
      </c>
      <c r="AF116" s="478">
        <v>0</v>
      </c>
      <c r="AG116" s="478">
        <v>13343000</v>
      </c>
      <c r="AH116" s="478">
        <v>1830806.2566666668</v>
      </c>
      <c r="AI116" s="478">
        <v>0</v>
      </c>
      <c r="AJ116" s="478">
        <v>1882138.7119999996</v>
      </c>
      <c r="AK116" s="478">
        <v>1882138.7119999996</v>
      </c>
      <c r="AL116" s="478">
        <v>736147</v>
      </c>
      <c r="AM116" s="478">
        <v>48879</v>
      </c>
      <c r="AN116" s="478">
        <v>0</v>
      </c>
      <c r="AO116" s="478">
        <v>175269154.91866663</v>
      </c>
      <c r="AP116" s="478">
        <v>4303452.6827019174</v>
      </c>
      <c r="AQ116" s="478">
        <v>179572607.60136858</v>
      </c>
      <c r="AR116" s="478">
        <v>172743675.65014949</v>
      </c>
      <c r="AS116" s="478">
        <v>29860629.370291077</v>
      </c>
      <c r="AT116" s="478">
        <v>0</v>
      </c>
      <c r="AU116" s="478">
        <v>6828931.9512190614</v>
      </c>
      <c r="AV116" s="478">
        <v>-25557176.687589176</v>
      </c>
      <c r="AW116" s="478">
        <v>1830806.2566666668</v>
      </c>
      <c r="AY116" s="137"/>
      <c r="BG116" s="94"/>
      <c r="BH116" s="137"/>
    </row>
    <row r="117" spans="1:60" x14ac:dyDescent="0.3">
      <c r="I117" s="94"/>
      <c r="J117" s="94"/>
      <c r="K117" s="94"/>
      <c r="L117" s="94"/>
      <c r="M117" s="94"/>
      <c r="N117" s="94"/>
      <c r="O117" s="94"/>
      <c r="P117" s="94"/>
      <c r="Q117" s="94"/>
      <c r="R117" s="94"/>
      <c r="S117" s="94"/>
      <c r="T117" s="94"/>
      <c r="U117" s="94"/>
      <c r="V117" s="94"/>
      <c r="AY117" s="137"/>
      <c r="BG117" s="94"/>
      <c r="BH117" s="137"/>
    </row>
    <row r="118" spans="1:60" x14ac:dyDescent="0.3">
      <c r="A118" s="123" t="s">
        <v>1044</v>
      </c>
      <c r="I118" s="94"/>
      <c r="J118" s="94"/>
      <c r="K118" s="94"/>
      <c r="L118" s="94"/>
      <c r="M118" s="94"/>
      <c r="N118" s="94"/>
      <c r="O118" s="94"/>
      <c r="P118" s="94"/>
      <c r="Q118" s="94"/>
      <c r="R118" s="94"/>
      <c r="S118" s="94"/>
      <c r="T118" s="94"/>
      <c r="U118" s="94"/>
      <c r="V118" s="94"/>
      <c r="AY118" s="137"/>
      <c r="BG118" s="94"/>
      <c r="BH118" s="137"/>
    </row>
    <row r="119" spans="1:60" x14ac:dyDescent="0.3">
      <c r="A119" s="130">
        <v>145438</v>
      </c>
      <c r="B119" s="130">
        <v>3413306</v>
      </c>
      <c r="C119" s="131" t="s">
        <v>288</v>
      </c>
      <c r="D119" s="67">
        <v>207</v>
      </c>
      <c r="E119" s="67">
        <v>0</v>
      </c>
      <c r="F119" s="124">
        <v>207</v>
      </c>
      <c r="G119" s="95">
        <v>672333.76</v>
      </c>
      <c r="H119" s="67">
        <v>8.9999999999999964</v>
      </c>
      <c r="I119" s="95">
        <v>4230</v>
      </c>
      <c r="J119" s="67">
        <v>10.000000000000011</v>
      </c>
      <c r="K119" s="95">
        <v>5900</v>
      </c>
      <c r="L119" s="67">
        <v>11.161764705882357</v>
      </c>
      <c r="M119" s="95">
        <v>2455.59</v>
      </c>
      <c r="N119" s="67">
        <v>51.75</v>
      </c>
      <c r="O119" s="95">
        <v>13972.5</v>
      </c>
      <c r="P119" s="67">
        <v>1.014705882352942</v>
      </c>
      <c r="Q119" s="95">
        <v>426.18</v>
      </c>
      <c r="R119" s="67">
        <v>8.117647058823529</v>
      </c>
      <c r="S119" s="95">
        <v>3734.12</v>
      </c>
      <c r="T119" s="67">
        <v>7.1029411764705932</v>
      </c>
      <c r="U119" s="95">
        <v>3480.44</v>
      </c>
      <c r="V119" s="67">
        <v>3.0441176470588287</v>
      </c>
      <c r="W119" s="95">
        <v>1948.24</v>
      </c>
      <c r="X119" s="95">
        <v>10130</v>
      </c>
      <c r="Y119" s="95">
        <v>26017.07</v>
      </c>
      <c r="Z119" s="95">
        <v>36147.07</v>
      </c>
      <c r="AA119" s="67">
        <v>14.03389830508474</v>
      </c>
      <c r="AB119" s="95">
        <v>7929.15</v>
      </c>
      <c r="AC119" s="67">
        <v>40.182352941176468</v>
      </c>
      <c r="AD119" s="95">
        <v>45406.06</v>
      </c>
      <c r="AE119" s="95">
        <v>121300</v>
      </c>
      <c r="AF119" s="137"/>
      <c r="AG119" s="95">
        <v>121300</v>
      </c>
      <c r="AH119" s="95">
        <v>0</v>
      </c>
      <c r="AI119" s="95">
        <v>0</v>
      </c>
      <c r="AJ119" s="95">
        <v>3072</v>
      </c>
      <c r="AK119" s="95">
        <v>3072</v>
      </c>
      <c r="AL119" s="95">
        <v>0</v>
      </c>
      <c r="AM119" s="95">
        <v>0</v>
      </c>
      <c r="AN119" s="95">
        <v>0</v>
      </c>
      <c r="AO119" s="95">
        <v>886188.04</v>
      </c>
      <c r="AP119" s="95">
        <v>2.2406132296463328E-2</v>
      </c>
      <c r="AQ119" s="95">
        <v>886188.06240613235</v>
      </c>
      <c r="AR119" s="95">
        <v>857728.68822966504</v>
      </c>
      <c r="AS119" s="95">
        <v>129823.87470445468</v>
      </c>
      <c r="AT119" s="95">
        <v>0</v>
      </c>
      <c r="AU119" s="95">
        <v>28459.374176467303</v>
      </c>
      <c r="AV119" s="95">
        <v>-129823.85229832238</v>
      </c>
      <c r="AW119" s="95">
        <v>0</v>
      </c>
      <c r="AY119" s="137"/>
      <c r="BG119" s="94"/>
      <c r="BH119" s="137"/>
    </row>
    <row r="120" spans="1:60" x14ac:dyDescent="0.3">
      <c r="A120" s="130">
        <v>104612</v>
      </c>
      <c r="B120" s="130">
        <v>3412041</v>
      </c>
      <c r="C120" s="131" t="s">
        <v>289</v>
      </c>
      <c r="D120" s="67">
        <v>280</v>
      </c>
      <c r="E120" s="67">
        <v>0</v>
      </c>
      <c r="F120" s="124">
        <v>280</v>
      </c>
      <c r="G120" s="95">
        <v>909436.97</v>
      </c>
      <c r="H120" s="67">
        <v>155.99999999999997</v>
      </c>
      <c r="I120" s="95">
        <v>73320</v>
      </c>
      <c r="J120" s="67">
        <v>157.99999999999991</v>
      </c>
      <c r="K120" s="95">
        <v>93220</v>
      </c>
      <c r="L120" s="67">
        <v>4.1025641025641164</v>
      </c>
      <c r="M120" s="95">
        <v>902.56</v>
      </c>
      <c r="N120" s="67">
        <v>30.769230769230798</v>
      </c>
      <c r="O120" s="95">
        <v>8307.69</v>
      </c>
      <c r="P120" s="67">
        <v>20.512820512820525</v>
      </c>
      <c r="Q120" s="95">
        <v>8615.3799999999992</v>
      </c>
      <c r="R120" s="67">
        <v>2.0512820512820524</v>
      </c>
      <c r="S120" s="95">
        <v>943.59</v>
      </c>
      <c r="T120" s="67">
        <v>134.35897435897439</v>
      </c>
      <c r="U120" s="95">
        <v>65835.899999999994</v>
      </c>
      <c r="V120" s="67">
        <v>85.128205128205124</v>
      </c>
      <c r="W120" s="95">
        <v>54482.05</v>
      </c>
      <c r="X120" s="95">
        <v>166540</v>
      </c>
      <c r="Y120" s="95">
        <v>139087.16999999998</v>
      </c>
      <c r="Z120" s="95">
        <v>305627.17</v>
      </c>
      <c r="AA120" s="67">
        <v>45.123966942148641</v>
      </c>
      <c r="AB120" s="95">
        <v>25495.040000000001</v>
      </c>
      <c r="AC120" s="67">
        <v>132.10256410256409</v>
      </c>
      <c r="AD120" s="95">
        <v>149275.9</v>
      </c>
      <c r="AE120" s="95">
        <v>121300</v>
      </c>
      <c r="AF120" s="137"/>
      <c r="AG120" s="95">
        <v>121300</v>
      </c>
      <c r="AH120" s="95">
        <v>0</v>
      </c>
      <c r="AI120" s="95">
        <v>0</v>
      </c>
      <c r="AJ120" s="95">
        <v>8038.4</v>
      </c>
      <c r="AK120" s="95">
        <v>8038.4</v>
      </c>
      <c r="AL120" s="95">
        <v>0</v>
      </c>
      <c r="AM120" s="95">
        <v>0</v>
      </c>
      <c r="AN120" s="95">
        <v>0</v>
      </c>
      <c r="AO120" s="95">
        <v>1519173.4799999997</v>
      </c>
      <c r="AP120" s="95">
        <v>4.2411970364868275E-2</v>
      </c>
      <c r="AQ120" s="95">
        <v>1519173.5224119702</v>
      </c>
      <c r="AR120" s="95">
        <v>1447954.2215130737</v>
      </c>
      <c r="AS120" s="95">
        <v>177148.91916405209</v>
      </c>
      <c r="AT120" s="95">
        <v>0</v>
      </c>
      <c r="AU120" s="95">
        <v>71219.30089889653</v>
      </c>
      <c r="AV120" s="95">
        <v>-177148.87675208173</v>
      </c>
      <c r="AW120" s="95">
        <v>0</v>
      </c>
      <c r="AX120" s="137"/>
      <c r="AY120" s="137"/>
      <c r="BG120" s="94"/>
      <c r="BH120" s="137"/>
    </row>
    <row r="121" spans="1:60" x14ac:dyDescent="0.3">
      <c r="A121">
        <v>145735</v>
      </c>
      <c r="B121">
        <v>3412040</v>
      </c>
      <c r="C121" t="s">
        <v>290</v>
      </c>
      <c r="D121" s="67">
        <v>198</v>
      </c>
      <c r="E121" s="67">
        <v>0</v>
      </c>
      <c r="F121" s="124">
        <v>198</v>
      </c>
      <c r="G121" s="95">
        <v>643101.86</v>
      </c>
      <c r="H121" s="67">
        <v>106.99999999999991</v>
      </c>
      <c r="I121" s="95">
        <v>50290</v>
      </c>
      <c r="J121" s="67">
        <v>110.0000000000001</v>
      </c>
      <c r="K121" s="95">
        <v>64900</v>
      </c>
      <c r="L121" s="67">
        <v>8.1649484536082575</v>
      </c>
      <c r="M121" s="95">
        <v>1796.29</v>
      </c>
      <c r="N121" s="67">
        <v>104.10309278350522</v>
      </c>
      <c r="O121" s="95">
        <v>28107.84</v>
      </c>
      <c r="P121" s="67">
        <v>19.391752577319586</v>
      </c>
      <c r="Q121" s="95">
        <v>8144.54</v>
      </c>
      <c r="R121" s="67">
        <v>9.1855670103092812</v>
      </c>
      <c r="S121" s="95">
        <v>4225.3599999999997</v>
      </c>
      <c r="T121" s="67">
        <v>21.432989690721577</v>
      </c>
      <c r="U121" s="95">
        <v>10502.16</v>
      </c>
      <c r="V121" s="67">
        <v>21.432989690721577</v>
      </c>
      <c r="W121" s="95">
        <v>13717.11</v>
      </c>
      <c r="X121" s="95">
        <v>115190</v>
      </c>
      <c r="Y121" s="95">
        <v>66493.3</v>
      </c>
      <c r="Z121" s="95">
        <v>181683.3</v>
      </c>
      <c r="AA121" s="67">
        <v>14.059171597633133</v>
      </c>
      <c r="AB121" s="95">
        <v>7943.43</v>
      </c>
      <c r="AC121" s="67">
        <v>74.555555555555557</v>
      </c>
      <c r="AD121" s="95">
        <v>84247.78</v>
      </c>
      <c r="AE121" s="95">
        <v>121300</v>
      </c>
      <c r="AF121" s="137"/>
      <c r="AG121" s="95">
        <v>121300</v>
      </c>
      <c r="AH121" s="95">
        <v>0</v>
      </c>
      <c r="AI121" s="95">
        <v>0</v>
      </c>
      <c r="AJ121" s="95">
        <v>2508.8000000000002</v>
      </c>
      <c r="AK121" s="95">
        <v>2508.8000000000002</v>
      </c>
      <c r="AL121" s="95">
        <v>0</v>
      </c>
      <c r="AM121" s="95">
        <v>0</v>
      </c>
      <c r="AN121" s="95">
        <v>0</v>
      </c>
      <c r="AO121" s="95">
        <v>1040785.17</v>
      </c>
      <c r="AP121" s="95">
        <v>3.8564186025989808E-2</v>
      </c>
      <c r="AQ121" s="95">
        <v>1040785.2085641861</v>
      </c>
      <c r="AR121" s="95">
        <v>996017.25319631037</v>
      </c>
      <c r="AS121" s="95">
        <v>123622.52613226058</v>
      </c>
      <c r="AT121" s="95">
        <v>0</v>
      </c>
      <c r="AU121" s="95">
        <v>44767.955367875751</v>
      </c>
      <c r="AV121" s="95">
        <v>-123622.48756807456</v>
      </c>
      <c r="AW121" s="95">
        <v>0</v>
      </c>
      <c r="AY121" s="137"/>
      <c r="BG121" s="94"/>
      <c r="BH121" s="137"/>
    </row>
    <row r="122" spans="1:60" x14ac:dyDescent="0.3">
      <c r="A122">
        <v>141330</v>
      </c>
      <c r="B122">
        <v>3412030</v>
      </c>
      <c r="C122" t="s">
        <v>291</v>
      </c>
      <c r="D122" s="67">
        <v>193</v>
      </c>
      <c r="E122" s="67">
        <v>0</v>
      </c>
      <c r="F122" s="124">
        <v>193</v>
      </c>
      <c r="G122" s="95">
        <v>626861.91</v>
      </c>
      <c r="H122" s="67">
        <v>139.99999999999991</v>
      </c>
      <c r="I122" s="95">
        <v>65800</v>
      </c>
      <c r="J122" s="67">
        <v>141.00000000000009</v>
      </c>
      <c r="K122" s="95">
        <v>83190</v>
      </c>
      <c r="L122" s="67">
        <v>7.1105263157894747</v>
      </c>
      <c r="M122" s="95">
        <v>1564.32</v>
      </c>
      <c r="N122" s="67">
        <v>15.236842105263152</v>
      </c>
      <c r="O122" s="95">
        <v>4113.95</v>
      </c>
      <c r="P122" s="67">
        <v>2.0315789473684238</v>
      </c>
      <c r="Q122" s="95">
        <v>853.26</v>
      </c>
      <c r="R122" s="67">
        <v>46.72631578947373</v>
      </c>
      <c r="S122" s="95">
        <v>21494.11</v>
      </c>
      <c r="T122" s="67">
        <v>14.221052631578949</v>
      </c>
      <c r="U122" s="95">
        <v>6968.32</v>
      </c>
      <c r="V122" s="67">
        <v>99.547368421052724</v>
      </c>
      <c r="W122" s="95">
        <v>63710.32</v>
      </c>
      <c r="X122" s="95">
        <v>148990</v>
      </c>
      <c r="Y122" s="95">
        <v>98704.28</v>
      </c>
      <c r="Z122" s="95">
        <v>247694.28</v>
      </c>
      <c r="AA122" s="67">
        <v>61.195121951219448</v>
      </c>
      <c r="AB122" s="95">
        <v>34575.24</v>
      </c>
      <c r="AC122" s="67">
        <v>92.113636363636374</v>
      </c>
      <c r="AD122" s="95">
        <v>104088.41</v>
      </c>
      <c r="AE122" s="95">
        <v>121300</v>
      </c>
      <c r="AF122" s="137"/>
      <c r="AG122" s="95">
        <v>121300</v>
      </c>
      <c r="AH122" s="95">
        <v>0</v>
      </c>
      <c r="AI122" s="95">
        <v>0</v>
      </c>
      <c r="AJ122" s="95">
        <v>4428.8</v>
      </c>
      <c r="AK122" s="95">
        <v>4428.8</v>
      </c>
      <c r="AL122" s="95">
        <v>48782</v>
      </c>
      <c r="AM122" s="95">
        <v>0</v>
      </c>
      <c r="AN122" s="95">
        <v>0</v>
      </c>
      <c r="AO122" s="95">
        <v>1187730.6400000001</v>
      </c>
      <c r="AP122" s="95">
        <v>6.3319889407628394E-2</v>
      </c>
      <c r="AQ122" s="95">
        <v>1187730.7033198895</v>
      </c>
      <c r="AR122" s="95">
        <v>1112256.0928761188</v>
      </c>
      <c r="AS122" s="95">
        <v>108377.87237818763</v>
      </c>
      <c r="AT122" s="95">
        <v>0</v>
      </c>
      <c r="AU122" s="95">
        <v>75474.610443770653</v>
      </c>
      <c r="AV122" s="95">
        <v>-108377.80905829823</v>
      </c>
      <c r="AW122" s="95">
        <v>0</v>
      </c>
      <c r="AY122" s="137"/>
      <c r="BG122" s="94"/>
      <c r="BH122" s="137"/>
    </row>
    <row r="123" spans="1:60" x14ac:dyDescent="0.3">
      <c r="A123">
        <v>141103</v>
      </c>
      <c r="B123">
        <v>3412020</v>
      </c>
      <c r="C123" t="s">
        <v>292</v>
      </c>
      <c r="D123" s="67">
        <v>362</v>
      </c>
      <c r="E123" s="67">
        <v>0</v>
      </c>
      <c r="F123" s="124">
        <v>362</v>
      </c>
      <c r="G123" s="95">
        <v>1175772.08</v>
      </c>
      <c r="H123" s="67">
        <v>98.000000000000028</v>
      </c>
      <c r="I123" s="95">
        <v>46060</v>
      </c>
      <c r="J123" s="67">
        <v>127.00000000000001</v>
      </c>
      <c r="K123" s="95">
        <v>74930</v>
      </c>
      <c r="L123" s="67">
        <v>14.196078431372548</v>
      </c>
      <c r="M123" s="95">
        <v>3123.14</v>
      </c>
      <c r="N123" s="67">
        <v>28.392156862745097</v>
      </c>
      <c r="O123" s="95">
        <v>7665.88</v>
      </c>
      <c r="P123" s="67">
        <v>13.182072829131641</v>
      </c>
      <c r="Q123" s="95">
        <v>5536.47</v>
      </c>
      <c r="R123" s="67">
        <v>7.0980392156862742</v>
      </c>
      <c r="S123" s="95">
        <v>3265.1</v>
      </c>
      <c r="T123" s="67">
        <v>127.76470588235284</v>
      </c>
      <c r="U123" s="95">
        <v>62604.71</v>
      </c>
      <c r="V123" s="67">
        <v>92.27450980392166</v>
      </c>
      <c r="W123" s="95">
        <v>59055.69</v>
      </c>
      <c r="X123" s="95">
        <v>120990</v>
      </c>
      <c r="Y123" s="95">
        <v>141250.99</v>
      </c>
      <c r="Z123" s="95">
        <v>262240.99</v>
      </c>
      <c r="AA123" s="67">
        <v>71.447368421052786</v>
      </c>
      <c r="AB123" s="95">
        <v>40367.760000000002</v>
      </c>
      <c r="AC123" s="67">
        <v>103.42857142857142</v>
      </c>
      <c r="AD123" s="95">
        <v>116874.29</v>
      </c>
      <c r="AE123" s="95">
        <v>121300</v>
      </c>
      <c r="AF123" s="137"/>
      <c r="AG123" s="95">
        <v>121300</v>
      </c>
      <c r="AH123" s="95">
        <v>0</v>
      </c>
      <c r="AI123" s="95">
        <v>0</v>
      </c>
      <c r="AJ123" s="95">
        <v>12800</v>
      </c>
      <c r="AK123" s="95">
        <v>12800</v>
      </c>
      <c r="AL123" s="95">
        <v>0</v>
      </c>
      <c r="AM123" s="95">
        <v>0</v>
      </c>
      <c r="AN123" s="95">
        <v>0</v>
      </c>
      <c r="AO123" s="95">
        <v>1729355.12</v>
      </c>
      <c r="AP123" s="95">
        <v>5.8897666925796281E-2</v>
      </c>
      <c r="AQ123" s="95">
        <v>1729355.178897667</v>
      </c>
      <c r="AR123" s="95">
        <v>1906189.2218332025</v>
      </c>
      <c r="AS123" s="95">
        <v>232337.29558045702</v>
      </c>
      <c r="AT123" s="95">
        <v>0</v>
      </c>
      <c r="AU123" s="95">
        <v>-176834.04293553554</v>
      </c>
      <c r="AV123" s="95">
        <v>-232337.2366827901</v>
      </c>
      <c r="AW123" s="95">
        <v>0</v>
      </c>
      <c r="AY123" s="137"/>
      <c r="BG123" s="94"/>
      <c r="BH123" s="137"/>
    </row>
    <row r="124" spans="1:60" x14ac:dyDescent="0.3">
      <c r="A124">
        <v>141103</v>
      </c>
      <c r="B124">
        <v>3412020</v>
      </c>
      <c r="C124" t="s">
        <v>1180</v>
      </c>
      <c r="D124" s="67">
        <v>51</v>
      </c>
      <c r="E124" s="124">
        <v>0</v>
      </c>
      <c r="F124" s="124">
        <v>51</v>
      </c>
      <c r="G124" s="95">
        <v>233564.45</v>
      </c>
      <c r="H124" s="67">
        <v>9.9999999999999982</v>
      </c>
      <c r="I124" s="95">
        <v>4700</v>
      </c>
      <c r="J124" s="67">
        <v>19.999999999999996</v>
      </c>
      <c r="K124" s="95">
        <v>17300</v>
      </c>
      <c r="L124" s="67">
        <v>5.9999999999999787</v>
      </c>
      <c r="M124" s="95">
        <v>1920</v>
      </c>
      <c r="N124" s="67">
        <v>2</v>
      </c>
      <c r="O124" s="95">
        <v>850</v>
      </c>
      <c r="P124" s="67">
        <v>6.999999999999984</v>
      </c>
      <c r="Q124" s="95">
        <v>4165</v>
      </c>
      <c r="R124" s="67">
        <v>1</v>
      </c>
      <c r="S124" s="95">
        <v>650</v>
      </c>
      <c r="T124" s="67">
        <v>11.000000000000004</v>
      </c>
      <c r="U124" s="95">
        <v>7700</v>
      </c>
      <c r="V124" s="67">
        <v>11.000000000000004</v>
      </c>
      <c r="W124" s="95">
        <v>9790</v>
      </c>
      <c r="X124" s="95">
        <v>22000</v>
      </c>
      <c r="Y124" s="95">
        <v>25075</v>
      </c>
      <c r="Z124" s="95">
        <v>47075</v>
      </c>
      <c r="AA124" s="67">
        <v>0</v>
      </c>
      <c r="AB124" s="95">
        <v>0</v>
      </c>
      <c r="AC124" s="67">
        <v>11.3756</v>
      </c>
      <c r="AD124" s="64">
        <v>19452.276000000002</v>
      </c>
      <c r="AE124" s="95"/>
      <c r="AF124" s="137"/>
      <c r="AG124" s="95"/>
      <c r="AH124" s="95"/>
      <c r="AI124" s="95">
        <v>0</v>
      </c>
      <c r="AJ124" s="95"/>
      <c r="AK124" s="95"/>
      <c r="AL124" s="95"/>
      <c r="AM124" s="95"/>
      <c r="AN124" s="95"/>
      <c r="AO124" s="95">
        <v>300091.72600000002</v>
      </c>
      <c r="AP124" s="95"/>
      <c r="AQ124" s="95"/>
      <c r="AR124" s="95"/>
      <c r="AS124" s="95"/>
      <c r="AT124" s="95"/>
      <c r="AU124" s="95"/>
      <c r="AV124" s="95"/>
      <c r="AW124" s="95"/>
      <c r="AY124" s="137"/>
      <c r="BG124" s="94"/>
      <c r="BH124" s="137"/>
    </row>
    <row r="125" spans="1:60" x14ac:dyDescent="0.3">
      <c r="A125">
        <v>145359</v>
      </c>
      <c r="B125">
        <v>3412223</v>
      </c>
      <c r="C125" t="s">
        <v>293</v>
      </c>
      <c r="D125" s="67">
        <v>416</v>
      </c>
      <c r="E125" s="67">
        <v>0</v>
      </c>
      <c r="F125" s="124">
        <v>416</v>
      </c>
      <c r="G125" s="95">
        <v>1351163.5</v>
      </c>
      <c r="H125" s="67">
        <v>188.00000000000003</v>
      </c>
      <c r="I125" s="95">
        <v>88360</v>
      </c>
      <c r="J125" s="67">
        <v>202.99999999999991</v>
      </c>
      <c r="K125" s="95">
        <v>119770</v>
      </c>
      <c r="L125" s="67">
        <v>1.0072639225181603</v>
      </c>
      <c r="M125" s="95">
        <v>221.6</v>
      </c>
      <c r="N125" s="67">
        <v>9.0653753026634298</v>
      </c>
      <c r="O125" s="95">
        <v>2447.65</v>
      </c>
      <c r="P125" s="67">
        <v>60.435835351089537</v>
      </c>
      <c r="Q125" s="95">
        <v>25383.05</v>
      </c>
      <c r="R125" s="67">
        <v>81.58837772397105</v>
      </c>
      <c r="S125" s="95">
        <v>37530.65</v>
      </c>
      <c r="T125" s="67">
        <v>166.19854721549623</v>
      </c>
      <c r="U125" s="95">
        <v>81437.289999999994</v>
      </c>
      <c r="V125" s="67">
        <v>90.653753026634305</v>
      </c>
      <c r="W125" s="95">
        <v>58018.400000000001</v>
      </c>
      <c r="X125" s="95">
        <v>208130</v>
      </c>
      <c r="Y125" s="95">
        <v>205038.63999999998</v>
      </c>
      <c r="Z125" s="95">
        <v>413168.64000000001</v>
      </c>
      <c r="AA125" s="67">
        <v>98.157303370786394</v>
      </c>
      <c r="AB125" s="95">
        <v>55458.879999999997</v>
      </c>
      <c r="AC125" s="67">
        <v>216.56470588235297</v>
      </c>
      <c r="AD125" s="95">
        <v>244718.12</v>
      </c>
      <c r="AE125" s="95">
        <v>121300</v>
      </c>
      <c r="AF125" s="137"/>
      <c r="AG125" s="95">
        <v>121300</v>
      </c>
      <c r="AH125" s="95">
        <v>0</v>
      </c>
      <c r="AI125" s="95">
        <v>0</v>
      </c>
      <c r="AJ125" s="95">
        <v>12697.6</v>
      </c>
      <c r="AK125" s="95">
        <v>12697.6</v>
      </c>
      <c r="AL125" s="95">
        <v>0</v>
      </c>
      <c r="AM125" s="95">
        <v>0</v>
      </c>
      <c r="AN125" s="95">
        <v>0</v>
      </c>
      <c r="AO125" s="95">
        <v>2198506.7400000002</v>
      </c>
      <c r="AP125" s="95">
        <v>64078.588133534744</v>
      </c>
      <c r="AQ125" s="95">
        <v>2262585.3281335351</v>
      </c>
      <c r="AR125" s="95">
        <v>2204154.6716901045</v>
      </c>
      <c r="AS125" s="95">
        <v>372192.37316077191</v>
      </c>
      <c r="AT125" s="95">
        <v>0</v>
      </c>
      <c r="AU125" s="95">
        <v>58430.656443430576</v>
      </c>
      <c r="AV125" s="95">
        <v>-308113.78502723714</v>
      </c>
      <c r="AW125" s="95">
        <v>0</v>
      </c>
      <c r="AY125" s="137"/>
      <c r="BG125" s="94"/>
      <c r="BH125" s="137"/>
    </row>
    <row r="126" spans="1:60" x14ac:dyDescent="0.3">
      <c r="A126" s="130">
        <v>145360</v>
      </c>
      <c r="B126" s="130">
        <v>3413966</v>
      </c>
      <c r="C126" s="131" t="s">
        <v>294</v>
      </c>
      <c r="D126" s="67">
        <v>208</v>
      </c>
      <c r="E126" s="67">
        <v>0</v>
      </c>
      <c r="F126" s="124">
        <v>208</v>
      </c>
      <c r="G126" s="95">
        <v>675581.75</v>
      </c>
      <c r="H126" s="67">
        <v>114.99999999999991</v>
      </c>
      <c r="I126" s="95">
        <v>54050</v>
      </c>
      <c r="J126" s="67">
        <v>117.99999999999993</v>
      </c>
      <c r="K126" s="95">
        <v>69620</v>
      </c>
      <c r="L126" s="67">
        <v>1.0000000000000004</v>
      </c>
      <c r="M126" s="95">
        <v>220</v>
      </c>
      <c r="N126" s="67">
        <v>33.999999999999901</v>
      </c>
      <c r="O126" s="95">
        <v>9180</v>
      </c>
      <c r="P126" s="67">
        <v>42.99999999999995</v>
      </c>
      <c r="Q126" s="95">
        <v>18060</v>
      </c>
      <c r="R126" s="67">
        <v>13</v>
      </c>
      <c r="S126" s="95">
        <v>5980</v>
      </c>
      <c r="T126" s="67">
        <v>97.999999999999957</v>
      </c>
      <c r="U126" s="95">
        <v>48020</v>
      </c>
      <c r="V126" s="67">
        <v>11.000000000000004</v>
      </c>
      <c r="W126" s="95">
        <v>7040</v>
      </c>
      <c r="X126" s="95">
        <v>123670</v>
      </c>
      <c r="Y126" s="95">
        <v>88500</v>
      </c>
      <c r="Z126" s="95">
        <v>212170</v>
      </c>
      <c r="AA126" s="67">
        <v>28.363636363636285</v>
      </c>
      <c r="AB126" s="95">
        <v>16025.45</v>
      </c>
      <c r="AC126" s="67">
        <v>99.303225806451607</v>
      </c>
      <c r="AD126" s="95">
        <v>112212.65</v>
      </c>
      <c r="AE126" s="95">
        <v>121300</v>
      </c>
      <c r="AF126" s="137"/>
      <c r="AG126" s="95">
        <v>121300</v>
      </c>
      <c r="AH126" s="95">
        <v>0</v>
      </c>
      <c r="AI126" s="95">
        <v>0</v>
      </c>
      <c r="AJ126" s="95">
        <v>3174.4</v>
      </c>
      <c r="AK126" s="95">
        <v>3174.4</v>
      </c>
      <c r="AL126" s="95">
        <v>0</v>
      </c>
      <c r="AM126" s="95">
        <v>0</v>
      </c>
      <c r="AN126" s="95">
        <v>0</v>
      </c>
      <c r="AO126" s="95">
        <v>1140464.25</v>
      </c>
      <c r="AP126" s="95">
        <v>4.2779986030014351E-2</v>
      </c>
      <c r="AQ126" s="95">
        <v>1140464.292779986</v>
      </c>
      <c r="AR126" s="95">
        <v>1087719.0102683075</v>
      </c>
      <c r="AS126" s="95">
        <v>130979.16618438838</v>
      </c>
      <c r="AT126" s="95">
        <v>0</v>
      </c>
      <c r="AU126" s="95">
        <v>52745.282511678524</v>
      </c>
      <c r="AV126" s="95">
        <v>-130979.12340440234</v>
      </c>
      <c r="AW126" s="95">
        <v>0</v>
      </c>
      <c r="AY126" s="137"/>
      <c r="BG126" s="94"/>
      <c r="BH126" s="137"/>
    </row>
    <row r="127" spans="1:60" x14ac:dyDescent="0.3">
      <c r="A127">
        <v>141582</v>
      </c>
      <c r="B127">
        <v>3413011</v>
      </c>
      <c r="C127" t="s">
        <v>295</v>
      </c>
      <c r="D127" s="67">
        <v>303</v>
      </c>
      <c r="E127" s="67">
        <v>0</v>
      </c>
      <c r="F127" s="124">
        <v>303</v>
      </c>
      <c r="G127" s="95">
        <v>984140.72</v>
      </c>
      <c r="H127" s="67">
        <v>149.99999999999997</v>
      </c>
      <c r="I127" s="95">
        <v>70500</v>
      </c>
      <c r="J127" s="67">
        <v>199.99999999999997</v>
      </c>
      <c r="K127" s="95">
        <v>118000</v>
      </c>
      <c r="L127" s="67">
        <v>1.0271186440677977</v>
      </c>
      <c r="M127" s="95">
        <v>225.97</v>
      </c>
      <c r="N127" s="67">
        <v>12.325423728813554</v>
      </c>
      <c r="O127" s="95">
        <v>3327.86</v>
      </c>
      <c r="P127" s="67">
        <v>9.2440677966101745</v>
      </c>
      <c r="Q127" s="95">
        <v>3882.51</v>
      </c>
      <c r="R127" s="67">
        <v>2.0542372881355924</v>
      </c>
      <c r="S127" s="95">
        <v>944.95</v>
      </c>
      <c r="T127" s="67">
        <v>89.359322033898252</v>
      </c>
      <c r="U127" s="95">
        <v>43786.07</v>
      </c>
      <c r="V127" s="67">
        <v>184.88135593220346</v>
      </c>
      <c r="W127" s="95">
        <v>118324.07</v>
      </c>
      <c r="X127" s="95">
        <v>188500</v>
      </c>
      <c r="Y127" s="95">
        <v>170491.43</v>
      </c>
      <c r="Z127" s="95">
        <v>358991.43</v>
      </c>
      <c r="AA127" s="67">
        <v>124.9727626459143</v>
      </c>
      <c r="AB127" s="95">
        <v>70609.61</v>
      </c>
      <c r="AC127" s="67">
        <v>135.55263157894737</v>
      </c>
      <c r="AD127" s="95">
        <v>153174.47</v>
      </c>
      <c r="AE127" s="95">
        <v>121300</v>
      </c>
      <c r="AF127" s="137"/>
      <c r="AG127" s="95">
        <v>121300</v>
      </c>
      <c r="AH127" s="95">
        <v>0</v>
      </c>
      <c r="AI127" s="95">
        <v>0</v>
      </c>
      <c r="AJ127" s="95">
        <v>3788.8</v>
      </c>
      <c r="AK127" s="95">
        <v>3788.8</v>
      </c>
      <c r="AL127" s="95">
        <v>0</v>
      </c>
      <c r="AM127" s="95">
        <v>0</v>
      </c>
      <c r="AN127" s="95">
        <v>0</v>
      </c>
      <c r="AO127" s="95">
        <v>1692005.03</v>
      </c>
      <c r="AP127" s="95">
        <v>383359.20477866806</v>
      </c>
      <c r="AQ127" s="95">
        <v>2075364.234778668</v>
      </c>
      <c r="AR127" s="95">
        <v>2028726.8419162971</v>
      </c>
      <c r="AS127" s="95">
        <v>604168.67220681591</v>
      </c>
      <c r="AT127" s="95">
        <v>0</v>
      </c>
      <c r="AU127" s="95">
        <v>46637.392862370936</v>
      </c>
      <c r="AV127" s="95">
        <v>-220809.46742814785</v>
      </c>
      <c r="AW127" s="95">
        <v>0</v>
      </c>
      <c r="AY127" s="137"/>
      <c r="BG127" s="94"/>
      <c r="BH127" s="137"/>
    </row>
    <row r="128" spans="1:60" x14ac:dyDescent="0.3">
      <c r="A128">
        <v>145086</v>
      </c>
      <c r="B128">
        <v>3413020</v>
      </c>
      <c r="C128" t="s">
        <v>296</v>
      </c>
      <c r="D128" s="67">
        <v>377</v>
      </c>
      <c r="E128" s="67">
        <v>0</v>
      </c>
      <c r="F128" s="124">
        <v>377</v>
      </c>
      <c r="G128" s="95">
        <v>1224491.92</v>
      </c>
      <c r="H128" s="67">
        <v>165.00000000000011</v>
      </c>
      <c r="I128" s="95">
        <v>77550</v>
      </c>
      <c r="J128" s="67">
        <v>175.00000000000009</v>
      </c>
      <c r="K128" s="95">
        <v>103250</v>
      </c>
      <c r="L128" s="67">
        <v>3.0079787234042556</v>
      </c>
      <c r="M128" s="95">
        <v>661.76</v>
      </c>
      <c r="N128" s="67">
        <v>5.0132978723404138</v>
      </c>
      <c r="O128" s="95">
        <v>1353.59</v>
      </c>
      <c r="P128" s="67">
        <v>11.029255319148946</v>
      </c>
      <c r="Q128" s="95">
        <v>4632.29</v>
      </c>
      <c r="R128" s="67">
        <v>39.103723404255263</v>
      </c>
      <c r="S128" s="95">
        <v>17987.71</v>
      </c>
      <c r="T128" s="67">
        <v>184.48936170212781</v>
      </c>
      <c r="U128" s="95">
        <v>90399.79</v>
      </c>
      <c r="V128" s="67">
        <v>118.3138297872342</v>
      </c>
      <c r="W128" s="95">
        <v>75720.850000000006</v>
      </c>
      <c r="X128" s="95">
        <v>180800</v>
      </c>
      <c r="Y128" s="95">
        <v>190755.99</v>
      </c>
      <c r="Z128" s="95">
        <v>371555.99</v>
      </c>
      <c r="AA128" s="67">
        <v>53.349056603773533</v>
      </c>
      <c r="AB128" s="95">
        <v>30142.22</v>
      </c>
      <c r="AC128" s="67">
        <v>126.52739726027397</v>
      </c>
      <c r="AD128" s="95">
        <v>142975.96</v>
      </c>
      <c r="AE128" s="95">
        <v>121300</v>
      </c>
      <c r="AF128" s="137"/>
      <c r="AG128" s="95">
        <v>121300</v>
      </c>
      <c r="AH128" s="95">
        <v>0</v>
      </c>
      <c r="AI128" s="95">
        <v>0</v>
      </c>
      <c r="AJ128" s="95">
        <v>3302.4</v>
      </c>
      <c r="AK128" s="95">
        <v>3302.4</v>
      </c>
      <c r="AL128" s="95">
        <v>0</v>
      </c>
      <c r="AM128" s="95">
        <v>0</v>
      </c>
      <c r="AN128" s="95">
        <v>0</v>
      </c>
      <c r="AO128" s="95">
        <v>1893768.4899999998</v>
      </c>
      <c r="AP128" s="95">
        <v>85530.088674793689</v>
      </c>
      <c r="AQ128" s="95">
        <v>1979298.5786747935</v>
      </c>
      <c r="AR128" s="95">
        <v>1934693.7206948753</v>
      </c>
      <c r="AS128" s="95">
        <v>355643.66604408674</v>
      </c>
      <c r="AT128" s="95">
        <v>0</v>
      </c>
      <c r="AU128" s="95">
        <v>44604.857979918132</v>
      </c>
      <c r="AV128" s="95">
        <v>-270113.57736929308</v>
      </c>
      <c r="AW128" s="95">
        <v>0</v>
      </c>
      <c r="AY128" s="137"/>
      <c r="BG128" s="94"/>
      <c r="BH128" s="137"/>
    </row>
    <row r="129" spans="1:60" x14ac:dyDescent="0.3">
      <c r="I129" s="94"/>
      <c r="J129" s="94"/>
      <c r="K129" s="94"/>
      <c r="L129" s="94"/>
      <c r="M129" s="94"/>
      <c r="N129" s="94"/>
      <c r="O129" s="94"/>
      <c r="P129" s="94"/>
      <c r="Q129" s="94"/>
      <c r="R129" s="94"/>
      <c r="S129" s="94"/>
      <c r="T129" s="94"/>
      <c r="U129" s="94"/>
      <c r="V129" s="94"/>
      <c r="AP129" s="137"/>
      <c r="AY129" s="137"/>
      <c r="BG129" s="94"/>
    </row>
    <row r="130" spans="1:60" x14ac:dyDescent="0.3">
      <c r="C130" s="123" t="s">
        <v>1045</v>
      </c>
      <c r="D130" s="479">
        <v>2595</v>
      </c>
      <c r="E130" s="479">
        <v>0</v>
      </c>
      <c r="F130" s="477">
        <v>2595</v>
      </c>
      <c r="G130" s="478">
        <v>8496448.9199999999</v>
      </c>
      <c r="H130" s="479">
        <v>1137.9999999999998</v>
      </c>
      <c r="I130" s="478">
        <v>534860</v>
      </c>
      <c r="J130" s="479">
        <v>1261.9999999999998</v>
      </c>
      <c r="K130" s="478">
        <v>750080</v>
      </c>
      <c r="L130" s="479">
        <v>56.778243299206949</v>
      </c>
      <c r="M130" s="478">
        <v>13091.23</v>
      </c>
      <c r="N130" s="479">
        <v>292.65541942456156</v>
      </c>
      <c r="O130" s="478">
        <v>79326.959999999992</v>
      </c>
      <c r="P130" s="479">
        <v>186.84208921584172</v>
      </c>
      <c r="Q130" s="478">
        <v>79698.679999999993</v>
      </c>
      <c r="R130" s="479">
        <v>209.92518954193679</v>
      </c>
      <c r="S130" s="478">
        <v>96755.59</v>
      </c>
      <c r="T130" s="479">
        <v>853.92789469162062</v>
      </c>
      <c r="U130" s="478">
        <v>420734.68</v>
      </c>
      <c r="V130" s="479">
        <v>717.27612943703184</v>
      </c>
      <c r="W130" s="478">
        <v>461806.73</v>
      </c>
      <c r="X130" s="478">
        <v>1284940</v>
      </c>
      <c r="Y130" s="478">
        <v>1151413.8699999999</v>
      </c>
      <c r="Z130" s="478">
        <v>2436353.87</v>
      </c>
      <c r="AA130" s="479">
        <v>510.70228620124925</v>
      </c>
      <c r="AB130" s="478">
        <v>288546.78000000003</v>
      </c>
      <c r="AC130" s="479">
        <v>1031.7062409195298</v>
      </c>
      <c r="AD130" s="478">
        <v>1172425.916</v>
      </c>
      <c r="AE130" s="478">
        <v>1091700</v>
      </c>
      <c r="AF130" s="478">
        <v>0</v>
      </c>
      <c r="AG130" s="478">
        <v>1091700</v>
      </c>
      <c r="AH130" s="478">
        <v>0</v>
      </c>
      <c r="AI130" s="478">
        <v>0</v>
      </c>
      <c r="AJ130" s="478">
        <v>53811.200000000004</v>
      </c>
      <c r="AK130" s="478">
        <v>53811.200000000004</v>
      </c>
      <c r="AL130" s="478">
        <v>48782</v>
      </c>
      <c r="AM130" s="478">
        <v>0</v>
      </c>
      <c r="AN130" s="478">
        <v>0</v>
      </c>
      <c r="AO130" s="478">
        <v>13588068.686000001</v>
      </c>
      <c r="AP130" s="478">
        <v>532968.14996682759</v>
      </c>
      <c r="AQ130" s="478">
        <v>13820945.109966828</v>
      </c>
      <c r="AR130" s="478">
        <v>13575439.722217955</v>
      </c>
      <c r="AS130" s="478">
        <v>2234294.365555475</v>
      </c>
      <c r="AT130" s="478">
        <v>0</v>
      </c>
      <c r="AU130" s="478">
        <v>245505.38774887286</v>
      </c>
      <c r="AV130" s="478">
        <v>-1701326.2155886474</v>
      </c>
      <c r="AW130" s="478">
        <v>0</v>
      </c>
      <c r="AY130" s="137"/>
      <c r="BG130" s="94"/>
    </row>
    <row r="131" spans="1:60" x14ac:dyDescent="0.3">
      <c r="G131"/>
      <c r="J131" s="67"/>
      <c r="L131" s="67"/>
      <c r="N131" s="67"/>
      <c r="P131" s="67"/>
      <c r="R131" s="67"/>
      <c r="T131" s="67"/>
      <c r="V131" s="67"/>
      <c r="AA131" s="67"/>
      <c r="AW131"/>
      <c r="AY131" s="137"/>
      <c r="BG131" s="94"/>
    </row>
    <row r="132" spans="1:60" x14ac:dyDescent="0.3">
      <c r="A132">
        <v>139686</v>
      </c>
      <c r="B132">
        <v>3414004</v>
      </c>
      <c r="C132" t="s">
        <v>594</v>
      </c>
      <c r="D132" s="67">
        <v>588</v>
      </c>
      <c r="E132" s="67">
        <v>15.75</v>
      </c>
      <c r="F132" s="67">
        <v>603.75</v>
      </c>
    </row>
    <row r="133" spans="1:60" x14ac:dyDescent="0.3">
      <c r="G133"/>
      <c r="J133" s="67"/>
      <c r="L133" s="67"/>
      <c r="N133" s="67"/>
      <c r="P133" s="67"/>
      <c r="R133" s="67"/>
      <c r="T133" s="67"/>
      <c r="V133" s="67"/>
      <c r="AA133" s="67"/>
      <c r="AW133"/>
      <c r="AY133" s="137"/>
      <c r="BG133" s="94"/>
    </row>
    <row r="134" spans="1:60" x14ac:dyDescent="0.3">
      <c r="A134" s="123" t="s">
        <v>1046</v>
      </c>
      <c r="D134" s="479">
        <v>38647</v>
      </c>
      <c r="E134" s="479">
        <v>67.083333333333343</v>
      </c>
      <c r="F134" s="477">
        <v>38126.083333333328</v>
      </c>
      <c r="G134" s="478">
        <v>123901022.97999999</v>
      </c>
      <c r="H134" s="479">
        <v>12839.1164473136</v>
      </c>
      <c r="I134" s="478">
        <v>6034384.7299999995</v>
      </c>
      <c r="J134" s="479">
        <v>13806.440725943308</v>
      </c>
      <c r="K134" s="478">
        <v>8151300.0300000003</v>
      </c>
      <c r="L134" s="479">
        <v>1761.6352903965842</v>
      </c>
      <c r="M134" s="478">
        <v>388159.77</v>
      </c>
      <c r="N134" s="479">
        <v>3188.2530276370949</v>
      </c>
      <c r="O134" s="478">
        <v>861138.32999999973</v>
      </c>
      <c r="P134" s="479">
        <v>2792.8767286986185</v>
      </c>
      <c r="Q134" s="478">
        <v>1174233.2299999997</v>
      </c>
      <c r="R134" s="479">
        <v>3055.7622664414703</v>
      </c>
      <c r="S134" s="478">
        <v>1405840.6600000004</v>
      </c>
      <c r="T134" s="479">
        <v>10492.750313193281</v>
      </c>
      <c r="U134" s="478">
        <v>5143757.6799999988</v>
      </c>
      <c r="V134" s="479">
        <v>7462.6496586819258</v>
      </c>
      <c r="W134" s="478">
        <v>4778845.790000001</v>
      </c>
      <c r="X134" s="478">
        <v>14185684.76</v>
      </c>
      <c r="Y134" s="478">
        <v>13751975.459999999</v>
      </c>
      <c r="Z134" s="478">
        <v>27937660.220000003</v>
      </c>
      <c r="AA134" s="479">
        <v>4629.3232735219326</v>
      </c>
      <c r="AB134" s="478">
        <v>2615567.6399999987</v>
      </c>
      <c r="AC134" s="479">
        <v>13593.903300021333</v>
      </c>
      <c r="AD134" s="478">
        <v>15367708.596000003</v>
      </c>
      <c r="AE134" s="478">
        <v>14434700</v>
      </c>
      <c r="AF134" s="478">
        <v>0</v>
      </c>
      <c r="AG134" s="478">
        <v>14434700</v>
      </c>
      <c r="AH134" s="478">
        <v>1830806.2566666668</v>
      </c>
      <c r="AI134" s="478">
        <v>0</v>
      </c>
      <c r="AJ134" s="478">
        <v>1935949.9119999995</v>
      </c>
      <c r="AK134" s="478">
        <v>1935949.9119999995</v>
      </c>
      <c r="AL134" s="478">
        <v>784929</v>
      </c>
      <c r="AM134" s="478">
        <v>48879</v>
      </c>
      <c r="AN134" s="478">
        <v>0</v>
      </c>
      <c r="AO134" s="478">
        <v>188857223.60466662</v>
      </c>
      <c r="AP134" s="478">
        <v>4836420.832668745</v>
      </c>
      <c r="AQ134" s="478">
        <v>193393552.71133539</v>
      </c>
      <c r="AR134" s="478">
        <v>186319115.37236744</v>
      </c>
      <c r="AS134" s="478">
        <v>32094923.735846553</v>
      </c>
      <c r="AT134" s="478">
        <v>0</v>
      </c>
      <c r="AU134" s="478">
        <v>7074437.3389679343</v>
      </c>
      <c r="AV134" s="478">
        <v>-27258502.903177824</v>
      </c>
      <c r="AW134" s="478">
        <v>1830806.2566666668</v>
      </c>
      <c r="AY134" s="137"/>
      <c r="BG134" s="94"/>
    </row>
    <row r="135" spans="1:60" x14ac:dyDescent="0.3">
      <c r="AY135" s="137"/>
      <c r="BG135" s="94"/>
    </row>
    <row r="136" spans="1:60" x14ac:dyDescent="0.3">
      <c r="AM136" s="95">
        <v>1439932</v>
      </c>
    </row>
    <row r="137" spans="1:60" x14ac:dyDescent="0.3">
      <c r="A137" s="133"/>
      <c r="B137" s="133"/>
      <c r="C137" s="134" t="s">
        <v>46</v>
      </c>
      <c r="D137" s="67">
        <v>38596</v>
      </c>
      <c r="G137" s="137"/>
      <c r="I137" s="137"/>
      <c r="J137" s="137"/>
      <c r="K137" s="137"/>
      <c r="X137" s="137"/>
      <c r="Y137" s="137"/>
      <c r="Z137" s="137"/>
      <c r="AA137" s="67"/>
      <c r="AB137" s="137"/>
      <c r="AC137" s="67"/>
      <c r="AD137" s="137"/>
      <c r="AE137" s="137"/>
      <c r="AF137" s="137"/>
      <c r="AG137" s="137"/>
      <c r="AH137" s="137"/>
      <c r="AI137" s="137"/>
      <c r="AJ137" s="137"/>
      <c r="AK137" s="137"/>
      <c r="AL137" s="137"/>
      <c r="AM137" s="137"/>
      <c r="AN137" s="137"/>
      <c r="AO137" s="137"/>
      <c r="AP137" s="137"/>
      <c r="AQ137" s="137"/>
      <c r="AR137" s="137"/>
      <c r="AS137" s="137"/>
      <c r="AT137" s="137"/>
      <c r="AU137" s="137"/>
      <c r="AV137" s="137"/>
      <c r="AY137" s="137"/>
      <c r="BG137" s="94"/>
      <c r="BH137" s="137"/>
    </row>
    <row r="139" spans="1:60" x14ac:dyDescent="0.3">
      <c r="C139" s="180" t="s">
        <v>1126</v>
      </c>
      <c r="D139" s="67">
        <v>-51</v>
      </c>
      <c r="I139" s="65"/>
      <c r="J139" s="67"/>
      <c r="K139" s="65"/>
      <c r="L139" s="67"/>
      <c r="M139" s="67"/>
      <c r="N139" s="67"/>
      <c r="O139" s="67"/>
      <c r="P139" s="67"/>
      <c r="Q139" s="67"/>
      <c r="R139" s="67"/>
      <c r="S139" s="67"/>
      <c r="T139" s="67"/>
      <c r="U139" s="67"/>
      <c r="V139" s="67"/>
      <c r="W139" s="67"/>
    </row>
    <row r="142" spans="1:60" s="188" customFormat="1" x14ac:dyDescent="0.3">
      <c r="A142" s="130"/>
      <c r="B142" s="130"/>
      <c r="C142" s="131"/>
      <c r="D142" s="190"/>
      <c r="E142" s="190"/>
      <c r="F142" s="187"/>
      <c r="G142" s="484"/>
      <c r="H142" s="190"/>
      <c r="I142" s="484"/>
      <c r="J142" s="484"/>
      <c r="K142" s="484"/>
      <c r="L142" s="484"/>
      <c r="M142" s="484"/>
      <c r="N142" s="484"/>
      <c r="O142" s="484"/>
      <c r="P142" s="190"/>
      <c r="Q142" s="484"/>
      <c r="R142" s="190"/>
      <c r="S142" s="484"/>
      <c r="T142" s="190"/>
      <c r="U142" s="484"/>
      <c r="V142" s="190"/>
      <c r="W142" s="484"/>
      <c r="X142" s="484"/>
      <c r="Y142" s="484"/>
      <c r="Z142" s="484"/>
      <c r="AA142" s="190"/>
      <c r="AB142" s="484"/>
      <c r="AC142" s="190"/>
      <c r="AD142" s="484"/>
      <c r="AE142" s="484"/>
      <c r="AF142" s="484"/>
      <c r="AG142" s="484"/>
      <c r="AH142" s="484"/>
      <c r="AI142" s="484"/>
      <c r="AJ142" s="484"/>
      <c r="AK142" s="484"/>
      <c r="AL142" s="484"/>
      <c r="AM142" s="484"/>
      <c r="AN142" s="484"/>
      <c r="AO142" s="484"/>
      <c r="AP142" s="484"/>
      <c r="AQ142" s="484"/>
      <c r="AR142" s="484"/>
      <c r="AS142" s="484"/>
      <c r="AT142" s="484"/>
      <c r="AU142" s="484"/>
      <c r="AV142" s="484"/>
      <c r="AW142" s="485"/>
      <c r="AY142" s="484"/>
      <c r="BG142" s="189"/>
      <c r="BH142" s="484"/>
    </row>
    <row r="143" spans="1:60" s="188" customFormat="1" x14ac:dyDescent="0.3">
      <c r="A143" s="130"/>
      <c r="B143" s="130"/>
      <c r="C143" s="131"/>
      <c r="D143" s="190"/>
      <c r="E143" s="190"/>
      <c r="F143" s="187"/>
      <c r="G143" s="484"/>
      <c r="H143" s="190"/>
      <c r="I143" s="484"/>
      <c r="J143" s="484"/>
      <c r="K143" s="484"/>
      <c r="L143" s="484"/>
      <c r="M143" s="484"/>
      <c r="N143" s="484"/>
      <c r="O143" s="484"/>
      <c r="P143" s="190"/>
      <c r="Q143" s="484"/>
      <c r="R143" s="190"/>
      <c r="S143" s="484"/>
      <c r="T143" s="190"/>
      <c r="U143" s="484"/>
      <c r="V143" s="190"/>
      <c r="W143" s="484"/>
      <c r="X143" s="484"/>
      <c r="Y143" s="484"/>
      <c r="Z143" s="484"/>
      <c r="AA143" s="190"/>
      <c r="AB143" s="484"/>
      <c r="AC143" s="190"/>
      <c r="AD143" s="484"/>
      <c r="AE143" s="484"/>
      <c r="AF143" s="484"/>
      <c r="AG143" s="484"/>
      <c r="AH143" s="484"/>
      <c r="AI143" s="484"/>
      <c r="AJ143" s="484"/>
      <c r="AK143" s="484"/>
      <c r="AL143" s="484"/>
      <c r="AM143" s="484"/>
      <c r="AN143" s="484"/>
      <c r="AO143" s="484"/>
      <c r="AP143" s="484"/>
      <c r="AQ143" s="484"/>
      <c r="AR143" s="484"/>
      <c r="AS143" s="484"/>
      <c r="AT143" s="484"/>
      <c r="AU143" s="484"/>
      <c r="AV143" s="484"/>
      <c r="AW143" s="485"/>
      <c r="AY143" s="484"/>
      <c r="BG143" s="189"/>
      <c r="BH143" s="484"/>
    </row>
    <row r="144" spans="1:60" x14ac:dyDescent="0.3">
      <c r="AZ144" t="s">
        <v>233</v>
      </c>
    </row>
    <row r="146" spans="1:1" x14ac:dyDescent="0.3">
      <c r="A146" s="180"/>
    </row>
    <row r="147" spans="1:1" x14ac:dyDescent="0.3">
      <c r="A147" s="180"/>
    </row>
  </sheetData>
  <autoFilter ref="A1:AW114" xr:uid="{69DF11A0-2BFE-4C00-829D-692838D016C6}"/>
  <mergeCells count="3">
    <mergeCell ref="H2:Z2"/>
    <mergeCell ref="AA3:AB3"/>
    <mergeCell ref="AC3:AD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C8067-152E-4916-A7A9-3C342E96DF1B}">
  <sheetPr codeName="Sheet13"/>
  <dimension ref="A1:BM133"/>
  <sheetViews>
    <sheetView zoomScaleNormal="100" workbookViewId="0">
      <pane xSplit="3" ySplit="4" topLeftCell="D26" activePane="bottomRight" state="frozen"/>
      <selection sqref="A1:XFD1048576"/>
      <selection pane="topRight" sqref="A1:XFD1048576"/>
      <selection pane="bottomLeft" sqref="A1:XFD1048576"/>
      <selection pane="bottomRight" sqref="A1:XFD1048576"/>
    </sheetView>
  </sheetViews>
  <sheetFormatPr defaultRowHeight="14.4" x14ac:dyDescent="0.3"/>
  <cols>
    <col min="1" max="1" width="7" customWidth="1"/>
    <col min="2" max="2" width="9.44140625" customWidth="1"/>
    <col min="3" max="3" width="36.5546875" customWidth="1"/>
    <col min="4" max="4" width="14.109375" style="124" customWidth="1"/>
    <col min="5" max="5" width="9.109375" style="124"/>
    <col min="6" max="7" width="13.33203125" style="124" bestFit="1" customWidth="1"/>
    <col min="8" max="8" width="14.5546875" style="124" customWidth="1"/>
    <col min="9" max="9" width="13.33203125" style="124" bestFit="1" customWidth="1"/>
    <col min="10" max="10" width="12.109375" style="124" customWidth="1"/>
    <col min="11" max="11" width="13.33203125" style="124" bestFit="1" customWidth="1"/>
    <col min="12" max="12" width="11.5546875" style="67" customWidth="1"/>
    <col min="13" max="26" width="12.88671875" customWidth="1"/>
    <col min="27" max="27" width="12" bestFit="1" customWidth="1"/>
    <col min="28" max="29" width="12.109375" bestFit="1" customWidth="1"/>
    <col min="30" max="30" width="13.33203125" bestFit="1" customWidth="1"/>
    <col min="31" max="32" width="11.44140625" customWidth="1"/>
    <col min="33" max="33" width="12.88671875" customWidth="1"/>
    <col min="34" max="35" width="12.109375" bestFit="1" customWidth="1"/>
    <col min="36" max="36" width="11.44140625" customWidth="1"/>
    <col min="37" max="37" width="12.109375" bestFit="1" customWidth="1"/>
    <col min="38" max="44" width="11.44140625" customWidth="1"/>
    <col min="45" max="46" width="12.88671875" customWidth="1"/>
    <col min="47" max="47" width="14.109375" customWidth="1"/>
    <col min="48" max="48" width="15.88671875" customWidth="1"/>
    <col min="49" max="49" width="15.109375" customWidth="1"/>
    <col min="50" max="50" width="14.88671875" customWidth="1"/>
    <col min="51" max="51" width="13" customWidth="1"/>
    <col min="52" max="52" width="14" bestFit="1" customWidth="1"/>
    <col min="53" max="53" width="10.109375" style="63" bestFit="1" customWidth="1"/>
  </cols>
  <sheetData>
    <row r="1" spans="1:55" x14ac:dyDescent="0.3">
      <c r="A1" s="123" t="s">
        <v>1047</v>
      </c>
      <c r="D1" s="468">
        <v>3</v>
      </c>
      <c r="E1" s="440">
        <v>4</v>
      </c>
      <c r="F1" s="468" t="s">
        <v>1174</v>
      </c>
      <c r="G1" s="440">
        <v>6</v>
      </c>
      <c r="H1" s="468" t="s">
        <v>1175</v>
      </c>
      <c r="I1" s="440">
        <v>8</v>
      </c>
      <c r="J1" s="468">
        <v>9</v>
      </c>
      <c r="K1" s="440">
        <v>10</v>
      </c>
      <c r="L1" s="468">
        <v>11</v>
      </c>
      <c r="M1" s="440">
        <v>12</v>
      </c>
      <c r="N1" s="468">
        <v>13</v>
      </c>
      <c r="O1" s="440">
        <v>14</v>
      </c>
      <c r="P1" s="468">
        <v>15</v>
      </c>
      <c r="Q1" s="440">
        <v>16</v>
      </c>
      <c r="R1" s="468">
        <v>17</v>
      </c>
      <c r="S1" s="440">
        <v>18</v>
      </c>
      <c r="T1" s="468">
        <v>19</v>
      </c>
      <c r="U1" s="440">
        <v>20</v>
      </c>
      <c r="V1" s="468">
        <v>21</v>
      </c>
      <c r="W1" s="440">
        <v>22</v>
      </c>
      <c r="X1" s="468">
        <v>23</v>
      </c>
      <c r="Y1" s="440">
        <v>24</v>
      </c>
      <c r="Z1" s="468">
        <v>25</v>
      </c>
      <c r="AA1" s="440">
        <v>26</v>
      </c>
      <c r="AB1" s="468">
        <v>27</v>
      </c>
      <c r="AC1" s="440">
        <v>28</v>
      </c>
      <c r="AD1" s="468">
        <v>29</v>
      </c>
      <c r="AE1" s="440">
        <v>30</v>
      </c>
      <c r="AF1" s="468">
        <v>31</v>
      </c>
      <c r="AG1" s="440">
        <v>32</v>
      </c>
      <c r="AH1" s="468">
        <v>33</v>
      </c>
      <c r="AI1" s="440">
        <v>34</v>
      </c>
      <c r="AJ1" s="468">
        <v>35</v>
      </c>
      <c r="AK1" s="440">
        <v>36</v>
      </c>
      <c r="AL1" s="468">
        <v>37</v>
      </c>
      <c r="AM1" s="440">
        <v>38</v>
      </c>
      <c r="AN1" s="468">
        <v>39</v>
      </c>
      <c r="AO1" s="440">
        <v>40</v>
      </c>
      <c r="AP1" s="468">
        <v>41</v>
      </c>
      <c r="AQ1" s="440">
        <v>42</v>
      </c>
      <c r="AR1" s="468">
        <v>43</v>
      </c>
      <c r="AS1" s="440">
        <v>44</v>
      </c>
      <c r="AT1" s="468">
        <v>45</v>
      </c>
      <c r="AU1" s="440">
        <v>46</v>
      </c>
      <c r="AV1" s="468">
        <v>47</v>
      </c>
      <c r="AW1" s="440">
        <v>48</v>
      </c>
      <c r="AX1" s="468">
        <v>49</v>
      </c>
      <c r="AY1" s="440">
        <v>50</v>
      </c>
      <c r="AZ1" s="468">
        <v>51</v>
      </c>
      <c r="BA1" s="440">
        <v>52</v>
      </c>
    </row>
    <row r="2" spans="1:55" ht="28.5" customHeight="1" x14ac:dyDescent="0.3">
      <c r="A2" s="123"/>
      <c r="E2" s="469" t="s">
        <v>1128</v>
      </c>
      <c r="L2" s="687" t="s">
        <v>1129</v>
      </c>
      <c r="M2" s="687"/>
      <c r="N2" s="687"/>
      <c r="O2" s="687"/>
      <c r="P2" s="687"/>
      <c r="Q2" s="687"/>
      <c r="R2" s="687"/>
      <c r="S2" s="687"/>
      <c r="T2" s="687"/>
      <c r="U2" s="687"/>
      <c r="V2" s="687"/>
      <c r="W2" s="687"/>
      <c r="X2" s="687"/>
      <c r="Y2" s="687"/>
      <c r="Z2" s="687"/>
      <c r="AA2" s="687"/>
      <c r="AB2" s="687"/>
      <c r="AC2" s="687"/>
      <c r="AD2" s="687"/>
      <c r="AE2" s="470"/>
      <c r="AF2" s="470"/>
      <c r="AG2" s="688" t="s">
        <v>1130</v>
      </c>
      <c r="AH2" s="688"/>
      <c r="AI2" s="470"/>
      <c r="AJ2" s="471" t="s">
        <v>1131</v>
      </c>
      <c r="AK2" s="471" t="s">
        <v>366</v>
      </c>
      <c r="AL2" s="471" t="s">
        <v>366</v>
      </c>
      <c r="AM2" s="471" t="s">
        <v>1132</v>
      </c>
      <c r="AN2" s="471" t="s">
        <v>207</v>
      </c>
      <c r="AO2" s="472" t="s">
        <v>1133</v>
      </c>
      <c r="AP2" s="471" t="s">
        <v>706</v>
      </c>
      <c r="AQ2" s="471" t="s">
        <v>744</v>
      </c>
      <c r="AR2" s="471" t="s">
        <v>1134</v>
      </c>
      <c r="AS2" s="471" t="s">
        <v>1135</v>
      </c>
      <c r="AT2" s="471" t="s">
        <v>1136</v>
      </c>
      <c r="AU2" s="473" t="s">
        <v>1137</v>
      </c>
      <c r="AV2" s="473" t="s">
        <v>1138</v>
      </c>
      <c r="AW2" s="473" t="s">
        <v>1138</v>
      </c>
      <c r="AX2" s="473" t="s">
        <v>1138</v>
      </c>
      <c r="AY2" s="471" t="s">
        <v>1139</v>
      </c>
      <c r="AZ2" s="471" t="s">
        <v>1139</v>
      </c>
      <c r="BA2" s="471" t="s">
        <v>1139</v>
      </c>
    </row>
    <row r="3" spans="1:55" x14ac:dyDescent="0.3">
      <c r="A3" s="123"/>
      <c r="D3" s="689" t="s">
        <v>1140</v>
      </c>
      <c r="E3" s="689"/>
      <c r="F3" s="689"/>
      <c r="H3" s="125" t="s">
        <v>1141</v>
      </c>
      <c r="J3" s="125" t="s">
        <v>366</v>
      </c>
      <c r="K3" s="125" t="s">
        <v>366</v>
      </c>
      <c r="P3" s="126" t="s">
        <v>1142</v>
      </c>
      <c r="Q3" s="126" t="s">
        <v>1142</v>
      </c>
      <c r="R3" s="126" t="s">
        <v>1142</v>
      </c>
      <c r="S3" s="126" t="s">
        <v>1142</v>
      </c>
      <c r="T3" s="126" t="s">
        <v>1142</v>
      </c>
      <c r="U3" s="126" t="s">
        <v>1142</v>
      </c>
      <c r="V3" s="126" t="s">
        <v>1142</v>
      </c>
      <c r="W3" s="126" t="s">
        <v>1142</v>
      </c>
      <c r="X3" s="126" t="s">
        <v>1142</v>
      </c>
      <c r="Y3" s="126" t="s">
        <v>1142</v>
      </c>
      <c r="Z3" s="126" t="s">
        <v>1142</v>
      </c>
      <c r="AA3" s="126" t="s">
        <v>1142</v>
      </c>
      <c r="AB3" s="126" t="s">
        <v>1143</v>
      </c>
      <c r="AC3" s="126" t="s">
        <v>1142</v>
      </c>
      <c r="AD3" s="126" t="s">
        <v>35</v>
      </c>
      <c r="AE3" s="688" t="s">
        <v>36</v>
      </c>
      <c r="AF3" s="688"/>
      <c r="AG3" s="126" t="s">
        <v>22</v>
      </c>
      <c r="AH3" s="123"/>
      <c r="AI3" s="126" t="s">
        <v>1144</v>
      </c>
      <c r="AJ3" s="126" t="s">
        <v>1144</v>
      </c>
      <c r="AK3" s="126" t="s">
        <v>1144</v>
      </c>
      <c r="AL3" s="126" t="s">
        <v>1006</v>
      </c>
      <c r="AM3" s="126" t="s">
        <v>1145</v>
      </c>
      <c r="AN3" s="126" t="s">
        <v>1113</v>
      </c>
      <c r="AO3" s="126" t="s">
        <v>1113</v>
      </c>
      <c r="AP3" s="126" t="s">
        <v>1146</v>
      </c>
      <c r="AQ3" s="126" t="s">
        <v>1146</v>
      </c>
      <c r="AR3" s="126" t="s">
        <v>756</v>
      </c>
      <c r="AS3" s="126" t="s">
        <v>1147</v>
      </c>
      <c r="AT3" s="126" t="s">
        <v>1007</v>
      </c>
      <c r="AU3" s="126" t="s">
        <v>1148</v>
      </c>
      <c r="AV3" s="474" t="s">
        <v>1148</v>
      </c>
      <c r="AW3" s="126" t="s">
        <v>1007</v>
      </c>
      <c r="AX3" s="126" t="s">
        <v>1006</v>
      </c>
      <c r="AY3" s="126" t="s">
        <v>1148</v>
      </c>
      <c r="AZ3" s="126" t="s">
        <v>1007</v>
      </c>
      <c r="BA3" s="475" t="s">
        <v>1006</v>
      </c>
    </row>
    <row r="4" spans="1:55" x14ac:dyDescent="0.3">
      <c r="A4" s="123" t="s">
        <v>1011</v>
      </c>
      <c r="D4" s="125" t="s">
        <v>1149</v>
      </c>
      <c r="E4" s="139" t="s">
        <v>1150</v>
      </c>
      <c r="F4" s="139" t="s">
        <v>1151</v>
      </c>
      <c r="G4" s="125" t="s">
        <v>1152</v>
      </c>
      <c r="H4" s="125" t="s">
        <v>1149</v>
      </c>
      <c r="I4" s="125" t="s">
        <v>1153</v>
      </c>
      <c r="J4" s="125" t="s">
        <v>1149</v>
      </c>
      <c r="K4" s="125" t="s">
        <v>1154</v>
      </c>
      <c r="L4" s="471" t="s">
        <v>1155</v>
      </c>
      <c r="M4" s="126" t="s">
        <v>1156</v>
      </c>
      <c r="N4" s="471" t="s">
        <v>1157</v>
      </c>
      <c r="O4" s="126" t="s">
        <v>1158</v>
      </c>
      <c r="P4" s="126" t="s">
        <v>1159</v>
      </c>
      <c r="Q4" s="126" t="s">
        <v>1160</v>
      </c>
      <c r="R4" s="126" t="s">
        <v>1161</v>
      </c>
      <c r="S4" s="126" t="s">
        <v>1162</v>
      </c>
      <c r="T4" s="126" t="s">
        <v>1163</v>
      </c>
      <c r="U4" s="126" t="s">
        <v>1164</v>
      </c>
      <c r="V4" s="126" t="s">
        <v>1165</v>
      </c>
      <c r="W4" s="126" t="s">
        <v>1166</v>
      </c>
      <c r="X4" s="126" t="s">
        <v>1167</v>
      </c>
      <c r="Y4" s="126" t="s">
        <v>1168</v>
      </c>
      <c r="Z4" s="126" t="s">
        <v>1169</v>
      </c>
      <c r="AA4" s="126" t="s">
        <v>1170</v>
      </c>
      <c r="AB4" s="126" t="s">
        <v>22</v>
      </c>
      <c r="AC4" s="126" t="s">
        <v>22</v>
      </c>
      <c r="AD4" s="126" t="s">
        <v>22</v>
      </c>
      <c r="AE4" s="126" t="s">
        <v>1171</v>
      </c>
      <c r="AF4" s="126" t="s">
        <v>1172</v>
      </c>
      <c r="AG4" s="126" t="s">
        <v>1171</v>
      </c>
      <c r="AH4" s="126" t="s">
        <v>1172</v>
      </c>
      <c r="AI4" s="126" t="s">
        <v>1172</v>
      </c>
      <c r="AJ4" s="126" t="s">
        <v>1172</v>
      </c>
      <c r="AK4" s="126" t="s">
        <v>1172</v>
      </c>
      <c r="AL4" s="126" t="s">
        <v>1172</v>
      </c>
      <c r="AM4" s="126" t="s">
        <v>1172</v>
      </c>
      <c r="AN4" s="126" t="s">
        <v>1172</v>
      </c>
      <c r="AO4" s="126" t="s">
        <v>1172</v>
      </c>
      <c r="AP4" s="126" t="s">
        <v>1172</v>
      </c>
      <c r="AQ4" s="126" t="s">
        <v>1172</v>
      </c>
      <c r="AR4" s="126" t="s">
        <v>1172</v>
      </c>
      <c r="AS4" s="126" t="s">
        <v>1172</v>
      </c>
      <c r="AT4" s="126" t="s">
        <v>1172</v>
      </c>
      <c r="AU4" s="126" t="s">
        <v>1172</v>
      </c>
      <c r="AV4" s="126" t="s">
        <v>1172</v>
      </c>
      <c r="AW4" s="126" t="s">
        <v>1172</v>
      </c>
      <c r="AX4" s="126" t="s">
        <v>1172</v>
      </c>
      <c r="AY4" s="126" t="s">
        <v>1172</v>
      </c>
      <c r="AZ4" s="126" t="s">
        <v>1172</v>
      </c>
      <c r="BA4" s="126" t="s">
        <v>1172</v>
      </c>
    </row>
    <row r="5" spans="1:55" x14ac:dyDescent="0.3">
      <c r="A5" s="130">
        <v>104717</v>
      </c>
      <c r="B5" s="130">
        <v>3414796</v>
      </c>
      <c r="C5" s="131" t="s">
        <v>170</v>
      </c>
      <c r="D5" s="67">
        <v>560</v>
      </c>
      <c r="E5" s="124">
        <v>0</v>
      </c>
      <c r="F5" s="124">
        <v>560</v>
      </c>
      <c r="G5" s="95">
        <v>2564629.2400000002</v>
      </c>
      <c r="H5" s="67">
        <v>363</v>
      </c>
      <c r="I5" s="95">
        <v>1873531.42</v>
      </c>
      <c r="J5" s="124">
        <v>923</v>
      </c>
      <c r="K5" s="95">
        <v>4438160.66</v>
      </c>
      <c r="L5" s="67">
        <v>220.00000000000003</v>
      </c>
      <c r="M5" s="95">
        <v>103400</v>
      </c>
      <c r="N5" s="67">
        <v>277.99999999999966</v>
      </c>
      <c r="O5" s="95">
        <v>240470</v>
      </c>
      <c r="P5" s="67">
        <v>70.999999999999972</v>
      </c>
      <c r="Q5" s="95">
        <v>22720</v>
      </c>
      <c r="R5" s="67">
        <v>115.00000000000007</v>
      </c>
      <c r="S5" s="95">
        <v>48875</v>
      </c>
      <c r="T5" s="67">
        <v>173.9999999999998</v>
      </c>
      <c r="U5" s="95">
        <v>103530</v>
      </c>
      <c r="V5" s="67">
        <v>84.999999999999972</v>
      </c>
      <c r="W5" s="95">
        <v>55250</v>
      </c>
      <c r="X5" s="67">
        <v>164.9999999999998</v>
      </c>
      <c r="Y5" s="95">
        <v>115500</v>
      </c>
      <c r="Z5" s="67">
        <v>169.0000000000002</v>
      </c>
      <c r="AA5" s="95">
        <v>150410</v>
      </c>
      <c r="AB5" s="95">
        <v>343870</v>
      </c>
      <c r="AC5" s="95">
        <v>496285</v>
      </c>
      <c r="AD5" s="95">
        <v>840155</v>
      </c>
      <c r="AE5" s="67">
        <v>1.0000000000000036</v>
      </c>
      <c r="AF5" s="95">
        <v>1530</v>
      </c>
      <c r="AG5" s="67">
        <v>186.92660000000001</v>
      </c>
      <c r="AH5" s="64">
        <v>319644.48600000003</v>
      </c>
      <c r="AI5" s="95">
        <v>121300</v>
      </c>
      <c r="AJ5" s="95"/>
      <c r="AK5" s="95">
        <v>121300</v>
      </c>
      <c r="AL5" s="95">
        <v>0</v>
      </c>
      <c r="AM5" s="95">
        <v>0</v>
      </c>
      <c r="AN5" s="95">
        <v>47872</v>
      </c>
      <c r="AO5" s="95">
        <v>47872</v>
      </c>
      <c r="AP5" s="95">
        <v>0</v>
      </c>
      <c r="AQ5" s="95">
        <v>0</v>
      </c>
      <c r="AR5" s="95">
        <v>64768.227523999994</v>
      </c>
      <c r="AS5" s="95">
        <v>5833430.3735239999</v>
      </c>
      <c r="AT5" s="95">
        <v>2.7470568653949985E-2</v>
      </c>
      <c r="AU5" s="95">
        <v>5833430.4009945681</v>
      </c>
      <c r="AV5" s="95">
        <v>5642113.15750519</v>
      </c>
      <c r="AW5" s="95">
        <v>874175.89374107472</v>
      </c>
      <c r="AX5" s="95">
        <v>0</v>
      </c>
      <c r="AY5" s="95">
        <v>191317.24348937813</v>
      </c>
      <c r="AZ5" s="95">
        <v>-874175.86627050606</v>
      </c>
      <c r="BA5" s="95">
        <v>0</v>
      </c>
      <c r="BB5" s="137"/>
    </row>
    <row r="6" spans="1:55" x14ac:dyDescent="0.3">
      <c r="A6" s="130">
        <v>104705</v>
      </c>
      <c r="B6" s="130">
        <v>3414781</v>
      </c>
      <c r="C6" s="131" t="s">
        <v>575</v>
      </c>
      <c r="D6" s="67">
        <v>541</v>
      </c>
      <c r="E6" s="124">
        <v>17.5</v>
      </c>
      <c r="F6" s="124">
        <v>558.5</v>
      </c>
      <c r="G6" s="95">
        <v>2557759.7000000002</v>
      </c>
      <c r="H6" s="67">
        <v>291</v>
      </c>
      <c r="I6" s="95">
        <v>1501921.88</v>
      </c>
      <c r="J6" s="124">
        <v>849.5</v>
      </c>
      <c r="K6" s="95">
        <v>4059681.58</v>
      </c>
      <c r="L6" s="67">
        <v>155.19711538461564</v>
      </c>
      <c r="M6" s="95">
        <v>72942.64</v>
      </c>
      <c r="N6" s="67">
        <v>227.69050480769215</v>
      </c>
      <c r="O6" s="95">
        <v>196952.29</v>
      </c>
      <c r="P6" s="67">
        <v>50.090854392298418</v>
      </c>
      <c r="Q6" s="95">
        <v>16029.07</v>
      </c>
      <c r="R6" s="67">
        <v>63.380264741275582</v>
      </c>
      <c r="S6" s="95">
        <v>26936.61</v>
      </c>
      <c r="T6" s="67">
        <v>33.734657039711216</v>
      </c>
      <c r="U6" s="95">
        <v>20072.12</v>
      </c>
      <c r="V6" s="67">
        <v>48.046329723225035</v>
      </c>
      <c r="W6" s="95">
        <v>31230.11</v>
      </c>
      <c r="X6" s="67">
        <v>175.82912154031294</v>
      </c>
      <c r="Y6" s="95">
        <v>123080.39</v>
      </c>
      <c r="Z6" s="67">
        <v>124.71600481347805</v>
      </c>
      <c r="AA6" s="95">
        <v>110997.24</v>
      </c>
      <c r="AB6" s="95">
        <v>269894.93</v>
      </c>
      <c r="AC6" s="95">
        <v>328345.53999999998</v>
      </c>
      <c r="AD6" s="95">
        <v>598240.47</v>
      </c>
      <c r="AE6" s="67">
        <v>4.0841346153846168</v>
      </c>
      <c r="AF6" s="95">
        <v>6248.73</v>
      </c>
      <c r="AG6" s="67">
        <v>126.46090000000001</v>
      </c>
      <c r="AH6" s="64">
        <v>216248.139</v>
      </c>
      <c r="AI6" s="95">
        <v>121300</v>
      </c>
      <c r="AJ6" s="95"/>
      <c r="AK6" s="95">
        <v>121300</v>
      </c>
      <c r="AL6" s="95">
        <v>0</v>
      </c>
      <c r="AM6" s="95">
        <v>0</v>
      </c>
      <c r="AN6" s="95">
        <v>45568</v>
      </c>
      <c r="AO6" s="95">
        <v>45568</v>
      </c>
      <c r="AP6" s="95">
        <v>0</v>
      </c>
      <c r="AQ6" s="95">
        <v>0</v>
      </c>
      <c r="AR6" s="95">
        <v>0</v>
      </c>
      <c r="AS6" s="95">
        <v>5047286.9190000007</v>
      </c>
      <c r="AT6" s="95">
        <v>1.4435593779616668E-2</v>
      </c>
      <c r="AU6" s="95">
        <v>5047286.9334355947</v>
      </c>
      <c r="AV6" s="95">
        <v>4937808.1085197758</v>
      </c>
      <c r="AW6" s="95">
        <v>844469.27017475362</v>
      </c>
      <c r="AX6" s="95">
        <v>0</v>
      </c>
      <c r="AY6" s="95">
        <v>109478.82491581887</v>
      </c>
      <c r="AZ6" s="95">
        <v>-844469.25573915988</v>
      </c>
      <c r="BA6" s="95">
        <v>0</v>
      </c>
      <c r="BB6" s="137"/>
    </row>
    <row r="7" spans="1:55" x14ac:dyDescent="0.3">
      <c r="A7" s="130">
        <v>104713</v>
      </c>
      <c r="B7" s="130">
        <v>3414792</v>
      </c>
      <c r="C7" s="131" t="s">
        <v>1049</v>
      </c>
      <c r="D7" s="67">
        <v>624</v>
      </c>
      <c r="E7" s="124">
        <v>0</v>
      </c>
      <c r="F7" s="124">
        <v>624</v>
      </c>
      <c r="G7" s="95">
        <v>2857729.72</v>
      </c>
      <c r="H7" s="67">
        <v>409</v>
      </c>
      <c r="I7" s="95">
        <v>2110948.62</v>
      </c>
      <c r="J7" s="124">
        <v>1033</v>
      </c>
      <c r="K7" s="95">
        <v>4968678.34</v>
      </c>
      <c r="L7" s="67">
        <v>288.0000000000004</v>
      </c>
      <c r="M7" s="95">
        <v>135360</v>
      </c>
      <c r="N7" s="67">
        <v>394.99999999999989</v>
      </c>
      <c r="O7" s="95">
        <v>341675</v>
      </c>
      <c r="P7" s="67">
        <v>71.000000000000028</v>
      </c>
      <c r="Q7" s="95">
        <v>22720</v>
      </c>
      <c r="R7" s="67">
        <v>117.0000000000003</v>
      </c>
      <c r="S7" s="95">
        <v>49725</v>
      </c>
      <c r="T7" s="67">
        <v>50</v>
      </c>
      <c r="U7" s="95">
        <v>29750</v>
      </c>
      <c r="V7" s="67">
        <v>87.000000000000043</v>
      </c>
      <c r="W7" s="95">
        <v>56550</v>
      </c>
      <c r="X7" s="67">
        <v>195.00000000000051</v>
      </c>
      <c r="Y7" s="95">
        <v>136500</v>
      </c>
      <c r="Z7" s="67">
        <v>161.00000000000031</v>
      </c>
      <c r="AA7" s="95">
        <v>143290</v>
      </c>
      <c r="AB7" s="95">
        <v>477035</v>
      </c>
      <c r="AC7" s="95">
        <v>438535</v>
      </c>
      <c r="AD7" s="95">
        <v>915570</v>
      </c>
      <c r="AE7" s="67">
        <v>5.0048449612403125</v>
      </c>
      <c r="AF7" s="95">
        <v>7657.41</v>
      </c>
      <c r="AG7" s="67">
        <v>190.0164</v>
      </c>
      <c r="AH7" s="64">
        <v>324928.04399999999</v>
      </c>
      <c r="AI7" s="95">
        <v>121300</v>
      </c>
      <c r="AJ7" s="95"/>
      <c r="AK7" s="95">
        <v>121300</v>
      </c>
      <c r="AL7" s="95">
        <v>0</v>
      </c>
      <c r="AM7" s="95">
        <v>0</v>
      </c>
      <c r="AN7" s="95">
        <v>28160</v>
      </c>
      <c r="AO7" s="95">
        <v>28160</v>
      </c>
      <c r="AP7" s="95">
        <v>0</v>
      </c>
      <c r="AQ7" s="95">
        <v>230349</v>
      </c>
      <c r="AR7" s="95">
        <v>0</v>
      </c>
      <c r="AS7" s="95">
        <v>6596642.7939999998</v>
      </c>
      <c r="AT7" s="95">
        <v>3.3917715501479977E-2</v>
      </c>
      <c r="AU7" s="95">
        <v>6596642.8279177155</v>
      </c>
      <c r="AV7" s="95">
        <v>6367507.3082429133</v>
      </c>
      <c r="AW7" s="95">
        <v>936938.4434736874</v>
      </c>
      <c r="AX7" s="95">
        <v>0</v>
      </c>
      <c r="AY7" s="95">
        <v>229135.5196748022</v>
      </c>
      <c r="AZ7" s="95">
        <v>-936938.40955597186</v>
      </c>
      <c r="BA7" s="95">
        <v>0</v>
      </c>
      <c r="BB7" s="137"/>
    </row>
    <row r="8" spans="1:55" x14ac:dyDescent="0.3">
      <c r="A8" s="130">
        <v>104698</v>
      </c>
      <c r="B8" s="130">
        <v>3414427</v>
      </c>
      <c r="C8" s="131" t="s">
        <v>572</v>
      </c>
      <c r="D8" s="67">
        <v>793</v>
      </c>
      <c r="E8" s="124">
        <v>0</v>
      </c>
      <c r="F8" s="124">
        <v>793</v>
      </c>
      <c r="G8" s="95">
        <v>3631698.19</v>
      </c>
      <c r="H8" s="67">
        <v>523</v>
      </c>
      <c r="I8" s="95">
        <v>2699330.39</v>
      </c>
      <c r="J8" s="124">
        <v>1316</v>
      </c>
      <c r="K8" s="95">
        <v>6331028.5800000001</v>
      </c>
      <c r="L8" s="67">
        <v>289.99999999999949</v>
      </c>
      <c r="M8" s="95">
        <v>136300</v>
      </c>
      <c r="N8" s="67">
        <v>375.00000000000023</v>
      </c>
      <c r="O8" s="95">
        <v>324375</v>
      </c>
      <c r="P8" s="67">
        <v>106.40427154843626</v>
      </c>
      <c r="Q8" s="95">
        <v>34049.370000000003</v>
      </c>
      <c r="R8" s="67">
        <v>135.51487414187639</v>
      </c>
      <c r="S8" s="95">
        <v>57593.82</v>
      </c>
      <c r="T8" s="67">
        <v>83.316552250190668</v>
      </c>
      <c r="U8" s="95">
        <v>49573.35</v>
      </c>
      <c r="V8" s="67">
        <v>35.133485888634617</v>
      </c>
      <c r="W8" s="95">
        <v>22836.77</v>
      </c>
      <c r="X8" s="67">
        <v>104.39664378337143</v>
      </c>
      <c r="Y8" s="95">
        <v>73077.649999999994</v>
      </c>
      <c r="Z8" s="67">
        <v>102.38901601830659</v>
      </c>
      <c r="AA8" s="95">
        <v>91126.22</v>
      </c>
      <c r="AB8" s="95">
        <v>460675</v>
      </c>
      <c r="AC8" s="95">
        <v>328257.18</v>
      </c>
      <c r="AD8" s="95">
        <v>788932.17999999993</v>
      </c>
      <c r="AE8" s="67">
        <v>17.143295019157026</v>
      </c>
      <c r="AF8" s="95">
        <v>26229.24</v>
      </c>
      <c r="AG8" s="67">
        <v>302.47989999999999</v>
      </c>
      <c r="AH8" s="64">
        <v>517240.62900000007</v>
      </c>
      <c r="AI8" s="95">
        <v>121300</v>
      </c>
      <c r="AJ8" s="95"/>
      <c r="AK8" s="95">
        <v>121300</v>
      </c>
      <c r="AL8" s="95">
        <v>0</v>
      </c>
      <c r="AM8" s="95">
        <v>0</v>
      </c>
      <c r="AN8" s="95">
        <v>156476.79999999999</v>
      </c>
      <c r="AO8" s="95">
        <v>156476.79999999999</v>
      </c>
      <c r="AP8" s="95">
        <v>380658</v>
      </c>
      <c r="AQ8" s="95">
        <v>0</v>
      </c>
      <c r="AR8" s="95">
        <v>0</v>
      </c>
      <c r="AS8" s="95">
        <v>8321865.4289999995</v>
      </c>
      <c r="AT8" s="95">
        <v>2.060008341028292E-2</v>
      </c>
      <c r="AU8" s="95">
        <v>8321865.4496000828</v>
      </c>
      <c r="AV8" s="95">
        <v>8019310.5085955337</v>
      </c>
      <c r="AW8" s="95">
        <v>1326459.591835195</v>
      </c>
      <c r="AX8" s="95">
        <v>0</v>
      </c>
      <c r="AY8" s="95">
        <v>302554.94100454915</v>
      </c>
      <c r="AZ8" s="95">
        <v>-1326459.5712351114</v>
      </c>
      <c r="BA8" s="95">
        <v>0</v>
      </c>
      <c r="BB8" s="137"/>
    </row>
    <row r="9" spans="1:55" x14ac:dyDescent="0.3">
      <c r="A9" s="130">
        <v>104714</v>
      </c>
      <c r="B9" s="130">
        <v>3414793</v>
      </c>
      <c r="C9" s="131" t="s">
        <v>579</v>
      </c>
      <c r="D9" s="67">
        <v>704</v>
      </c>
      <c r="E9" s="124">
        <v>0</v>
      </c>
      <c r="F9" s="124">
        <v>704</v>
      </c>
      <c r="G9" s="95">
        <v>3224105.33</v>
      </c>
      <c r="H9" s="67">
        <v>463</v>
      </c>
      <c r="I9" s="95">
        <v>2389655.77</v>
      </c>
      <c r="J9" s="124">
        <v>1167</v>
      </c>
      <c r="K9" s="95">
        <v>5613761.0999999996</v>
      </c>
      <c r="L9" s="67">
        <v>337.00000000000045</v>
      </c>
      <c r="M9" s="95">
        <v>158390</v>
      </c>
      <c r="N9" s="67">
        <v>412.00000000000051</v>
      </c>
      <c r="O9" s="95">
        <v>356380</v>
      </c>
      <c r="P9" s="67">
        <v>87.000000000000028</v>
      </c>
      <c r="Q9" s="95">
        <v>27840</v>
      </c>
      <c r="R9" s="67">
        <v>129.99999999999966</v>
      </c>
      <c r="S9" s="95">
        <v>55250</v>
      </c>
      <c r="T9" s="67">
        <v>63.000000000000021</v>
      </c>
      <c r="U9" s="95">
        <v>37485</v>
      </c>
      <c r="V9" s="67">
        <v>112</v>
      </c>
      <c r="W9" s="95">
        <v>72800</v>
      </c>
      <c r="X9" s="67">
        <v>251.00000000000026</v>
      </c>
      <c r="Y9" s="95">
        <v>175700</v>
      </c>
      <c r="Z9" s="67">
        <v>187.0000000000004</v>
      </c>
      <c r="AA9" s="95">
        <v>166430</v>
      </c>
      <c r="AB9" s="95">
        <v>514770</v>
      </c>
      <c r="AC9" s="95">
        <v>535505</v>
      </c>
      <c r="AD9" s="95">
        <v>1050275</v>
      </c>
      <c r="AE9" s="67">
        <v>3.0000000000000013</v>
      </c>
      <c r="AF9" s="95">
        <v>4590</v>
      </c>
      <c r="AG9" s="67">
        <v>252.91009999999997</v>
      </c>
      <c r="AH9" s="64">
        <v>432476.27099999995</v>
      </c>
      <c r="AI9" s="95">
        <v>121300</v>
      </c>
      <c r="AJ9" s="95"/>
      <c r="AK9" s="95">
        <v>121300</v>
      </c>
      <c r="AL9" s="95">
        <v>0</v>
      </c>
      <c r="AM9" s="95">
        <v>0</v>
      </c>
      <c r="AN9" s="95">
        <v>20480</v>
      </c>
      <c r="AO9" s="95">
        <v>20480</v>
      </c>
      <c r="AP9" s="95">
        <v>0</v>
      </c>
      <c r="AQ9" s="95">
        <v>254837</v>
      </c>
      <c r="AR9" s="95">
        <v>0</v>
      </c>
      <c r="AS9" s="95">
        <v>7497719.3709999993</v>
      </c>
      <c r="AT9" s="95">
        <v>3.1510845792875025E-2</v>
      </c>
      <c r="AU9" s="95">
        <v>7497719.4025108451</v>
      </c>
      <c r="AV9" s="95">
        <v>7266187.5008645467</v>
      </c>
      <c r="AW9" s="95">
        <v>1081587.380383343</v>
      </c>
      <c r="AX9" s="95">
        <v>0</v>
      </c>
      <c r="AY9" s="95">
        <v>231531.90164629836</v>
      </c>
      <c r="AZ9" s="95">
        <v>-1081587.3488724972</v>
      </c>
      <c r="BA9" s="95">
        <v>0</v>
      </c>
      <c r="BB9" s="137"/>
    </row>
    <row r="10" spans="1:55" x14ac:dyDescent="0.3">
      <c r="A10" s="130">
        <v>104700</v>
      </c>
      <c r="B10" s="130">
        <v>3414429</v>
      </c>
      <c r="C10" s="131" t="s">
        <v>1050</v>
      </c>
      <c r="D10" s="67">
        <v>632</v>
      </c>
      <c r="E10" s="124">
        <v>0</v>
      </c>
      <c r="F10" s="124">
        <v>632</v>
      </c>
      <c r="G10" s="95">
        <v>2894367.28</v>
      </c>
      <c r="H10" s="67">
        <v>316</v>
      </c>
      <c r="I10" s="95">
        <v>1630952.97</v>
      </c>
      <c r="J10" s="124">
        <v>948</v>
      </c>
      <c r="K10" s="95">
        <v>4525320.25</v>
      </c>
      <c r="L10" s="67">
        <v>444.00000000000017</v>
      </c>
      <c r="M10" s="95">
        <v>208680</v>
      </c>
      <c r="N10" s="67">
        <v>516.99999999999955</v>
      </c>
      <c r="O10" s="95">
        <v>447205</v>
      </c>
      <c r="P10" s="67">
        <v>38.161016949152547</v>
      </c>
      <c r="Q10" s="95">
        <v>12211.53</v>
      </c>
      <c r="R10" s="67">
        <v>103.43644067796569</v>
      </c>
      <c r="S10" s="95">
        <v>43960.49</v>
      </c>
      <c r="T10" s="67">
        <v>67.283898305084705</v>
      </c>
      <c r="U10" s="95">
        <v>40033.919999999998</v>
      </c>
      <c r="V10" s="67">
        <v>205.86864406779702</v>
      </c>
      <c r="W10" s="95">
        <v>133814.62</v>
      </c>
      <c r="X10" s="67">
        <v>176.7457627118647</v>
      </c>
      <c r="Y10" s="95">
        <v>123722.03</v>
      </c>
      <c r="Z10" s="67">
        <v>173.73305084745786</v>
      </c>
      <c r="AA10" s="95">
        <v>154622.42000000001</v>
      </c>
      <c r="AB10" s="95">
        <v>655885</v>
      </c>
      <c r="AC10" s="95">
        <v>508365.01</v>
      </c>
      <c r="AD10" s="95">
        <v>1164250.01</v>
      </c>
      <c r="AE10" s="67">
        <v>15.000000000000018</v>
      </c>
      <c r="AF10" s="95">
        <v>22950</v>
      </c>
      <c r="AG10" s="67">
        <v>272.5564</v>
      </c>
      <c r="AH10" s="64">
        <v>466071.44400000002</v>
      </c>
      <c r="AI10" s="95">
        <v>121300</v>
      </c>
      <c r="AJ10" s="95"/>
      <c r="AK10" s="95">
        <v>121300</v>
      </c>
      <c r="AL10" s="95">
        <v>0</v>
      </c>
      <c r="AM10" s="95">
        <v>0</v>
      </c>
      <c r="AN10" s="95">
        <v>208729.60000000001</v>
      </c>
      <c r="AO10" s="95">
        <v>208729.60000000001</v>
      </c>
      <c r="AP10" s="95">
        <v>0</v>
      </c>
      <c r="AQ10" s="95">
        <v>295577</v>
      </c>
      <c r="AR10" s="95">
        <v>0</v>
      </c>
      <c r="AS10" s="95">
        <v>6804198.3039999995</v>
      </c>
      <c r="AT10" s="95">
        <v>1.8584537248285734E-2</v>
      </c>
      <c r="AU10" s="95">
        <v>6804198.3225845369</v>
      </c>
      <c r="AV10" s="95">
        <v>6488290.7201199643</v>
      </c>
      <c r="AW10" s="95">
        <v>985028.98382818443</v>
      </c>
      <c r="AX10" s="95">
        <v>0</v>
      </c>
      <c r="AY10" s="95">
        <v>315907.60246457253</v>
      </c>
      <c r="AZ10" s="95">
        <v>-985028.96524364722</v>
      </c>
      <c r="BA10" s="95">
        <v>0</v>
      </c>
      <c r="BB10" s="137"/>
    </row>
    <row r="11" spans="1:55" x14ac:dyDescent="0.3">
      <c r="A11" s="130">
        <v>104688</v>
      </c>
      <c r="B11" s="130">
        <v>3414404</v>
      </c>
      <c r="C11" s="131" t="s">
        <v>166</v>
      </c>
      <c r="D11" s="67">
        <v>568</v>
      </c>
      <c r="E11" s="124">
        <v>0</v>
      </c>
      <c r="F11" s="124">
        <v>568</v>
      </c>
      <c r="G11" s="95">
        <v>2601266.7999999998</v>
      </c>
      <c r="H11" s="67">
        <v>322</v>
      </c>
      <c r="I11" s="95">
        <v>1661920.43</v>
      </c>
      <c r="J11" s="124">
        <v>890</v>
      </c>
      <c r="K11" s="95">
        <v>4263187.2299999995</v>
      </c>
      <c r="L11" s="67">
        <v>394.99999999999989</v>
      </c>
      <c r="M11" s="95">
        <v>185650</v>
      </c>
      <c r="N11" s="67">
        <v>509.0000000000004</v>
      </c>
      <c r="O11" s="95">
        <v>440285</v>
      </c>
      <c r="P11" s="67">
        <v>37.041619797525279</v>
      </c>
      <c r="Q11" s="95">
        <v>11853.32</v>
      </c>
      <c r="R11" s="67">
        <v>74.083239595050642</v>
      </c>
      <c r="S11" s="95">
        <v>31485.38</v>
      </c>
      <c r="T11" s="67">
        <v>56.062992125984273</v>
      </c>
      <c r="U11" s="95">
        <v>33357.480000000003</v>
      </c>
      <c r="V11" s="67">
        <v>94.105736782901928</v>
      </c>
      <c r="W11" s="95">
        <v>61168.73</v>
      </c>
      <c r="X11" s="67">
        <v>333.37457817772776</v>
      </c>
      <c r="Y11" s="95">
        <v>233362.2</v>
      </c>
      <c r="Z11" s="67">
        <v>203.22834645669258</v>
      </c>
      <c r="AA11" s="95">
        <v>180873.23</v>
      </c>
      <c r="AB11" s="95">
        <v>625935</v>
      </c>
      <c r="AC11" s="95">
        <v>552100.34</v>
      </c>
      <c r="AD11" s="95">
        <v>1178035.3399999999</v>
      </c>
      <c r="AE11" s="67">
        <v>64.162790697674467</v>
      </c>
      <c r="AF11" s="95">
        <v>98169.07</v>
      </c>
      <c r="AG11" s="67">
        <v>218.56269999999998</v>
      </c>
      <c r="AH11" s="64">
        <v>373742.21699999995</v>
      </c>
      <c r="AI11" s="95">
        <v>121300</v>
      </c>
      <c r="AJ11" s="95"/>
      <c r="AK11" s="95">
        <v>121300</v>
      </c>
      <c r="AL11" s="95">
        <v>0</v>
      </c>
      <c r="AM11" s="95">
        <v>0</v>
      </c>
      <c r="AN11" s="95">
        <v>211192.27</v>
      </c>
      <c r="AO11" s="95">
        <v>211192.27</v>
      </c>
      <c r="AP11" s="95">
        <v>0</v>
      </c>
      <c r="AQ11" s="95">
        <v>0</v>
      </c>
      <c r="AR11" s="95">
        <v>0</v>
      </c>
      <c r="AS11" s="95">
        <v>6245626.1269999994</v>
      </c>
      <c r="AT11" s="95">
        <v>3.5088729216339078E-2</v>
      </c>
      <c r="AU11" s="95">
        <v>6245626.1620887285</v>
      </c>
      <c r="AV11" s="95">
        <v>5842677.3988985773</v>
      </c>
      <c r="AW11" s="95">
        <v>838072.68786749651</v>
      </c>
      <c r="AX11" s="95">
        <v>0</v>
      </c>
      <c r="AY11" s="95">
        <v>402948.76319015119</v>
      </c>
      <c r="AZ11" s="95">
        <v>-838072.65277876728</v>
      </c>
      <c r="BA11" s="95">
        <v>0</v>
      </c>
      <c r="BB11" s="137"/>
    </row>
    <row r="12" spans="1:55" x14ac:dyDescent="0.3">
      <c r="A12" s="130">
        <v>104703</v>
      </c>
      <c r="B12" s="130">
        <v>3414690</v>
      </c>
      <c r="C12" s="131" t="s">
        <v>574</v>
      </c>
      <c r="D12" s="67">
        <v>353</v>
      </c>
      <c r="E12" s="124">
        <v>0</v>
      </c>
      <c r="F12" s="124">
        <v>353</v>
      </c>
      <c r="G12" s="95">
        <v>1616632.36</v>
      </c>
      <c r="H12" s="67">
        <v>229</v>
      </c>
      <c r="I12" s="95">
        <v>1181924.78</v>
      </c>
      <c r="J12" s="124">
        <v>582</v>
      </c>
      <c r="K12" s="95">
        <v>2798557.14</v>
      </c>
      <c r="L12" s="67">
        <v>36.000000000000007</v>
      </c>
      <c r="M12" s="95">
        <v>16920</v>
      </c>
      <c r="N12" s="67">
        <v>58.000000000000028</v>
      </c>
      <c r="O12" s="95">
        <v>50170</v>
      </c>
      <c r="P12" s="67">
        <v>34.000000000000007</v>
      </c>
      <c r="Q12" s="95">
        <v>10880</v>
      </c>
      <c r="R12" s="67">
        <v>22.999999999999996</v>
      </c>
      <c r="S12" s="95">
        <v>9775</v>
      </c>
      <c r="T12" s="67">
        <v>11.000000000000009</v>
      </c>
      <c r="U12" s="95">
        <v>6545</v>
      </c>
      <c r="V12" s="67">
        <v>25.999999999999975</v>
      </c>
      <c r="W12" s="95">
        <v>16900</v>
      </c>
      <c r="X12" s="67">
        <v>18.999999999999982</v>
      </c>
      <c r="Y12" s="95">
        <v>13300</v>
      </c>
      <c r="Z12" s="67">
        <v>22.999999999999996</v>
      </c>
      <c r="AA12" s="95">
        <v>20470</v>
      </c>
      <c r="AB12" s="95">
        <v>67090</v>
      </c>
      <c r="AC12" s="95">
        <v>77870</v>
      </c>
      <c r="AD12" s="95">
        <v>144960</v>
      </c>
      <c r="AE12" s="67">
        <v>0.99999999999999767</v>
      </c>
      <c r="AF12" s="95">
        <v>1530</v>
      </c>
      <c r="AG12" s="67">
        <v>92.281400000000005</v>
      </c>
      <c r="AH12" s="64">
        <v>157801.19399999999</v>
      </c>
      <c r="AI12" s="95">
        <v>121300</v>
      </c>
      <c r="AJ12" s="95"/>
      <c r="AK12" s="95">
        <v>121300</v>
      </c>
      <c r="AL12" s="95">
        <v>0</v>
      </c>
      <c r="AM12" s="95">
        <v>0</v>
      </c>
      <c r="AN12" s="95">
        <v>28134.400000000001</v>
      </c>
      <c r="AO12" s="95">
        <v>28134.400000000001</v>
      </c>
      <c r="AP12" s="95">
        <v>0</v>
      </c>
      <c r="AQ12" s="95">
        <v>192195</v>
      </c>
      <c r="AR12" s="95">
        <v>0</v>
      </c>
      <c r="AS12" s="95">
        <v>3444477.7340000002</v>
      </c>
      <c r="AT12" s="95">
        <v>2.4979776198787017E-2</v>
      </c>
      <c r="AU12" s="95">
        <v>3444477.7589797764</v>
      </c>
      <c r="AV12" s="95">
        <v>3335991.4414166957</v>
      </c>
      <c r="AW12" s="95">
        <v>528756.65690047923</v>
      </c>
      <c r="AX12" s="95">
        <v>0</v>
      </c>
      <c r="AY12" s="95">
        <v>108486.31756308069</v>
      </c>
      <c r="AZ12" s="95">
        <v>-528756.63192070299</v>
      </c>
      <c r="BA12" s="95">
        <v>0</v>
      </c>
      <c r="BB12" s="137"/>
    </row>
    <row r="13" spans="1:55" x14ac:dyDescent="0.3">
      <c r="A13" s="130">
        <v>104706</v>
      </c>
      <c r="B13" s="130">
        <v>3414782</v>
      </c>
      <c r="C13" s="131" t="s">
        <v>576</v>
      </c>
      <c r="D13" s="67">
        <v>550</v>
      </c>
      <c r="E13" s="124">
        <v>17.5</v>
      </c>
      <c r="F13" s="124">
        <v>567.5</v>
      </c>
      <c r="G13" s="95">
        <v>2598976.9500000002</v>
      </c>
      <c r="H13" s="67">
        <v>304</v>
      </c>
      <c r="I13" s="95">
        <v>1569018.05</v>
      </c>
      <c r="J13" s="124">
        <v>871.5</v>
      </c>
      <c r="K13" s="95">
        <v>4167995</v>
      </c>
      <c r="L13" s="67">
        <v>404.11475409836021</v>
      </c>
      <c r="M13" s="95">
        <v>189933.93</v>
      </c>
      <c r="N13" s="67">
        <v>501.06147540983574</v>
      </c>
      <c r="O13" s="95">
        <v>433418.18</v>
      </c>
      <c r="P13" s="67">
        <v>2.0433763188745591</v>
      </c>
      <c r="Q13" s="95">
        <v>653.88</v>
      </c>
      <c r="R13" s="67">
        <v>11.238569753810044</v>
      </c>
      <c r="S13" s="95">
        <v>4776.3900000000003</v>
      </c>
      <c r="T13" s="67">
        <v>74.583235638921494</v>
      </c>
      <c r="U13" s="95">
        <v>44377.03</v>
      </c>
      <c r="V13" s="67">
        <v>68.453106682297815</v>
      </c>
      <c r="W13" s="95">
        <v>44494.52</v>
      </c>
      <c r="X13" s="67">
        <v>342.26553341148906</v>
      </c>
      <c r="Y13" s="95">
        <v>239585.87</v>
      </c>
      <c r="Z13" s="67">
        <v>350.43903868698692</v>
      </c>
      <c r="AA13" s="95">
        <v>311890.74</v>
      </c>
      <c r="AB13" s="95">
        <v>623352.11</v>
      </c>
      <c r="AC13" s="95">
        <v>645778.42999999993</v>
      </c>
      <c r="AD13" s="95">
        <v>1269130.54</v>
      </c>
      <c r="AE13" s="67">
        <v>19.389344262295108</v>
      </c>
      <c r="AF13" s="95">
        <v>29665.7</v>
      </c>
      <c r="AG13" s="67">
        <v>210.8544</v>
      </c>
      <c r="AH13" s="64">
        <v>360561.02400000003</v>
      </c>
      <c r="AI13" s="95">
        <v>121300</v>
      </c>
      <c r="AJ13" s="95"/>
      <c r="AK13" s="95">
        <v>121300</v>
      </c>
      <c r="AL13" s="95">
        <v>0</v>
      </c>
      <c r="AM13" s="95">
        <v>0</v>
      </c>
      <c r="AN13" s="95">
        <v>40780.35</v>
      </c>
      <c r="AO13" s="95">
        <v>40780.35</v>
      </c>
      <c r="AP13" s="95">
        <v>0</v>
      </c>
      <c r="AQ13" s="95">
        <v>0</v>
      </c>
      <c r="AR13" s="95">
        <v>85404.800000000003</v>
      </c>
      <c r="AS13" s="95">
        <v>6074837.4139999999</v>
      </c>
      <c r="AT13" s="95">
        <v>2.8833526715643078E-2</v>
      </c>
      <c r="AU13" s="95">
        <v>6074837.442833527</v>
      </c>
      <c r="AV13" s="95">
        <v>5877164.0063879844</v>
      </c>
      <c r="AW13" s="95">
        <v>854670.83201792429</v>
      </c>
      <c r="AX13" s="95">
        <v>0</v>
      </c>
      <c r="AY13" s="95">
        <v>197673.43644554261</v>
      </c>
      <c r="AZ13" s="95">
        <v>-854670.80318439752</v>
      </c>
      <c r="BA13" s="95">
        <v>0</v>
      </c>
      <c r="BB13" s="137"/>
    </row>
    <row r="14" spans="1:55" x14ac:dyDescent="0.3">
      <c r="A14" s="133">
        <v>104721</v>
      </c>
      <c r="B14" s="133">
        <v>3415403</v>
      </c>
      <c r="C14" s="134" t="s">
        <v>581</v>
      </c>
      <c r="D14" s="67">
        <v>528</v>
      </c>
      <c r="E14" s="124">
        <v>0</v>
      </c>
      <c r="F14" s="124">
        <v>528</v>
      </c>
      <c r="G14" s="95">
        <v>2418079</v>
      </c>
      <c r="H14" s="67">
        <v>318</v>
      </c>
      <c r="I14" s="95">
        <v>1641275.46</v>
      </c>
      <c r="J14" s="124">
        <v>846</v>
      </c>
      <c r="K14" s="95">
        <v>4059354.46</v>
      </c>
      <c r="L14" s="67">
        <v>114.99999999999991</v>
      </c>
      <c r="M14" s="95">
        <v>54050</v>
      </c>
      <c r="N14" s="67">
        <v>148.99999999999969</v>
      </c>
      <c r="O14" s="95">
        <v>128885</v>
      </c>
      <c r="P14" s="67">
        <v>57.999999999999993</v>
      </c>
      <c r="Q14" s="95">
        <v>18560</v>
      </c>
      <c r="R14" s="67">
        <v>77.000000000000014</v>
      </c>
      <c r="S14" s="95">
        <v>32725</v>
      </c>
      <c r="T14" s="67">
        <v>51.999999999999979</v>
      </c>
      <c r="U14" s="95">
        <v>30940</v>
      </c>
      <c r="V14" s="67">
        <v>33.000000000000036</v>
      </c>
      <c r="W14" s="95">
        <v>21450</v>
      </c>
      <c r="X14" s="67">
        <v>116.00000000000014</v>
      </c>
      <c r="Y14" s="95">
        <v>81200</v>
      </c>
      <c r="Z14" s="67">
        <v>65</v>
      </c>
      <c r="AA14" s="95">
        <v>57850</v>
      </c>
      <c r="AB14" s="95">
        <v>182935</v>
      </c>
      <c r="AC14" s="95">
        <v>242725</v>
      </c>
      <c r="AD14" s="95">
        <v>425660</v>
      </c>
      <c r="AE14" s="67">
        <v>0.99999999999999667</v>
      </c>
      <c r="AF14" s="95">
        <v>1530</v>
      </c>
      <c r="AG14" s="67">
        <v>113.4546</v>
      </c>
      <c r="AH14" s="64">
        <v>194007.36600000001</v>
      </c>
      <c r="AI14" s="95">
        <v>121300</v>
      </c>
      <c r="AJ14" s="95"/>
      <c r="AK14" s="95">
        <v>121300</v>
      </c>
      <c r="AL14" s="95">
        <v>0</v>
      </c>
      <c r="AM14" s="95">
        <v>0</v>
      </c>
      <c r="AN14" s="95">
        <v>28160</v>
      </c>
      <c r="AO14" s="95">
        <v>28160</v>
      </c>
      <c r="AP14" s="95">
        <v>0</v>
      </c>
      <c r="AQ14" s="95">
        <v>0</v>
      </c>
      <c r="AR14" s="95">
        <v>64717.801511999991</v>
      </c>
      <c r="AS14" s="95">
        <v>4894729.6275120005</v>
      </c>
      <c r="AT14" s="95">
        <v>-1.3791238666910068E-3</v>
      </c>
      <c r="AU14" s="95">
        <v>4894729.6261328766</v>
      </c>
      <c r="AV14" s="95">
        <v>4878454.360495138</v>
      </c>
      <c r="AW14" s="95">
        <v>899396.25254157151</v>
      </c>
      <c r="AX14" s="95">
        <v>0</v>
      </c>
      <c r="AY14" s="95">
        <v>16275.26563773863</v>
      </c>
      <c r="AZ14" s="95">
        <v>-899396.2539206954</v>
      </c>
      <c r="BA14" s="95">
        <v>0</v>
      </c>
      <c r="BB14" s="137"/>
    </row>
    <row r="15" spans="1:55" x14ac:dyDescent="0.3">
      <c r="A15" s="130">
        <v>104715</v>
      </c>
      <c r="B15" s="130">
        <v>3414794</v>
      </c>
      <c r="C15" s="131" t="s">
        <v>174</v>
      </c>
      <c r="D15" s="67">
        <v>543</v>
      </c>
      <c r="E15" s="124">
        <v>0</v>
      </c>
      <c r="F15" s="124">
        <v>543</v>
      </c>
      <c r="G15" s="95">
        <v>2486774.42</v>
      </c>
      <c r="H15" s="67">
        <v>352</v>
      </c>
      <c r="I15" s="95">
        <v>1816757.74</v>
      </c>
      <c r="J15" s="124">
        <v>895</v>
      </c>
      <c r="K15" s="95">
        <v>4303532.16</v>
      </c>
      <c r="L15" s="67">
        <v>353.99999999999977</v>
      </c>
      <c r="M15" s="95">
        <v>166380</v>
      </c>
      <c r="N15" s="67">
        <v>437.99999999999983</v>
      </c>
      <c r="O15" s="95">
        <v>378870</v>
      </c>
      <c r="P15" s="67">
        <v>25.027964205816545</v>
      </c>
      <c r="Q15" s="95">
        <v>8008.95</v>
      </c>
      <c r="R15" s="67">
        <v>54.060402684563769</v>
      </c>
      <c r="S15" s="95">
        <v>22975.67</v>
      </c>
      <c r="T15" s="67">
        <v>80.089485458612984</v>
      </c>
      <c r="U15" s="95">
        <v>47653.24</v>
      </c>
      <c r="V15" s="67">
        <v>63.070469798657705</v>
      </c>
      <c r="W15" s="95">
        <v>40995.81</v>
      </c>
      <c r="X15" s="67">
        <v>352.39373601789737</v>
      </c>
      <c r="Y15" s="95">
        <v>246675.62</v>
      </c>
      <c r="Z15" s="67">
        <v>255.2852348993288</v>
      </c>
      <c r="AA15" s="95">
        <v>227203.86</v>
      </c>
      <c r="AB15" s="95">
        <v>545250</v>
      </c>
      <c r="AC15" s="95">
        <v>593513.14999999991</v>
      </c>
      <c r="AD15" s="95">
        <v>1138763.1499999999</v>
      </c>
      <c r="AE15" s="67">
        <v>14.000000000000037</v>
      </c>
      <c r="AF15" s="95">
        <v>21420</v>
      </c>
      <c r="AG15" s="67">
        <v>226.63040000000001</v>
      </c>
      <c r="AH15" s="64">
        <v>387537.984</v>
      </c>
      <c r="AI15" s="95">
        <v>121300</v>
      </c>
      <c r="AJ15" s="95"/>
      <c r="AK15" s="95">
        <v>121300</v>
      </c>
      <c r="AL15" s="95">
        <v>0</v>
      </c>
      <c r="AM15" s="95">
        <v>0</v>
      </c>
      <c r="AN15" s="95">
        <v>49408</v>
      </c>
      <c r="AO15" s="95">
        <v>49408</v>
      </c>
      <c r="AP15" s="95">
        <v>0</v>
      </c>
      <c r="AQ15" s="95">
        <v>0</v>
      </c>
      <c r="AR15" s="95">
        <v>77379.62850799998</v>
      </c>
      <c r="AS15" s="95">
        <v>6099340.9225080004</v>
      </c>
      <c r="AT15" s="95">
        <v>3.4623075480129266E-2</v>
      </c>
      <c r="AU15" s="95">
        <v>6099340.9571310757</v>
      </c>
      <c r="AV15" s="95">
        <v>5860290.5050330525</v>
      </c>
      <c r="AW15" s="95">
        <v>838691.33959940833</v>
      </c>
      <c r="AX15" s="95">
        <v>0</v>
      </c>
      <c r="AY15" s="95">
        <v>239050.45209802315</v>
      </c>
      <c r="AZ15" s="95">
        <v>-838691.30497633282</v>
      </c>
      <c r="BA15" s="95">
        <v>0</v>
      </c>
      <c r="BB15" s="137"/>
    </row>
    <row r="16" spans="1:55" x14ac:dyDescent="0.3">
      <c r="A16" s="130">
        <v>104712</v>
      </c>
      <c r="B16" s="130">
        <v>3414790</v>
      </c>
      <c r="C16" s="131" t="s">
        <v>577</v>
      </c>
      <c r="D16" s="67">
        <v>538</v>
      </c>
      <c r="E16" s="124">
        <v>0</v>
      </c>
      <c r="F16" s="124">
        <v>538</v>
      </c>
      <c r="G16" s="95">
        <v>2463875.9500000002</v>
      </c>
      <c r="H16" s="67">
        <v>353</v>
      </c>
      <c r="I16" s="95">
        <v>1821918.98</v>
      </c>
      <c r="J16" s="124">
        <v>891</v>
      </c>
      <c r="K16" s="95">
        <v>4285794.93</v>
      </c>
      <c r="L16" s="67">
        <v>202.99999999999983</v>
      </c>
      <c r="M16" s="95">
        <v>95410</v>
      </c>
      <c r="N16" s="67">
        <v>268.99999999999977</v>
      </c>
      <c r="O16" s="95">
        <v>232685</v>
      </c>
      <c r="P16" s="67">
        <v>46.051685393258452</v>
      </c>
      <c r="Q16" s="95">
        <v>14736.54</v>
      </c>
      <c r="R16" s="67">
        <v>121.13595505617951</v>
      </c>
      <c r="S16" s="95">
        <v>51482.78</v>
      </c>
      <c r="T16" s="67">
        <v>39.043820224719084</v>
      </c>
      <c r="U16" s="95">
        <v>23231.07</v>
      </c>
      <c r="V16" s="67">
        <v>89.100000000000009</v>
      </c>
      <c r="W16" s="95">
        <v>57915</v>
      </c>
      <c r="X16" s="67">
        <v>108.12134831460712</v>
      </c>
      <c r="Y16" s="95">
        <v>75684.94</v>
      </c>
      <c r="Z16" s="67">
        <v>107.12022471910149</v>
      </c>
      <c r="AA16" s="95">
        <v>95337</v>
      </c>
      <c r="AB16" s="95">
        <v>328095</v>
      </c>
      <c r="AC16" s="95">
        <v>318387.33</v>
      </c>
      <c r="AD16" s="95">
        <v>646482.33000000007</v>
      </c>
      <c r="AE16" s="67">
        <v>3.0033707865168515</v>
      </c>
      <c r="AF16" s="95">
        <v>4595.16</v>
      </c>
      <c r="AG16" s="67">
        <v>186.47640000000001</v>
      </c>
      <c r="AH16" s="64">
        <v>318874.64399999997</v>
      </c>
      <c r="AI16" s="95">
        <v>121300</v>
      </c>
      <c r="AJ16" s="95"/>
      <c r="AK16" s="95">
        <v>121300</v>
      </c>
      <c r="AL16" s="95">
        <v>0</v>
      </c>
      <c r="AM16" s="95">
        <v>0</v>
      </c>
      <c r="AN16" s="95">
        <v>40704</v>
      </c>
      <c r="AO16" s="95">
        <v>40704</v>
      </c>
      <c r="AP16" s="95">
        <v>0</v>
      </c>
      <c r="AQ16" s="95">
        <v>0</v>
      </c>
      <c r="AR16" s="95">
        <v>0</v>
      </c>
      <c r="AS16" s="95">
        <v>5417751.0640000002</v>
      </c>
      <c r="AT16" s="95">
        <v>2.952167847802226E-2</v>
      </c>
      <c r="AU16" s="95">
        <v>5417751.0935216788</v>
      </c>
      <c r="AV16" s="95">
        <v>5232905.466839347</v>
      </c>
      <c r="AW16" s="95">
        <v>820248.87152106594</v>
      </c>
      <c r="AX16" s="95">
        <v>0</v>
      </c>
      <c r="AY16" s="95">
        <v>184845.62668233179</v>
      </c>
      <c r="AZ16" s="95">
        <v>-820248.84199938748</v>
      </c>
      <c r="BA16" s="95">
        <v>0</v>
      </c>
      <c r="BB16" s="137"/>
      <c r="BC16" s="476"/>
    </row>
    <row r="17" spans="1:65" x14ac:dyDescent="0.3">
      <c r="G17" s="95"/>
      <c r="M17" s="94"/>
      <c r="N17" s="67"/>
      <c r="O17" s="94"/>
      <c r="P17" s="94"/>
      <c r="Q17" s="94"/>
      <c r="R17" s="94"/>
      <c r="S17" s="94"/>
      <c r="T17" s="94"/>
      <c r="U17" s="137"/>
      <c r="V17" s="94"/>
      <c r="W17" s="94"/>
      <c r="X17" s="94"/>
      <c r="Y17" s="94"/>
      <c r="Z17" s="94"/>
      <c r="AI17" s="137"/>
      <c r="AQ17" s="137"/>
      <c r="AR17" s="137"/>
    </row>
    <row r="18" spans="1:65" x14ac:dyDescent="0.3">
      <c r="C18" s="135" t="s">
        <v>1043</v>
      </c>
      <c r="D18" s="477">
        <v>6934</v>
      </c>
      <c r="E18" s="477">
        <v>35</v>
      </c>
      <c r="F18" s="477">
        <v>6969</v>
      </c>
      <c r="G18" s="478">
        <v>31915894.940000001</v>
      </c>
      <c r="H18" s="477">
        <v>4243</v>
      </c>
      <c r="I18" s="478">
        <v>21899156.489999998</v>
      </c>
      <c r="J18" s="477">
        <v>11212</v>
      </c>
      <c r="K18" s="478">
        <v>53815051.43</v>
      </c>
      <c r="L18" s="479">
        <v>3241.3118694829764</v>
      </c>
      <c r="M18" s="478">
        <v>1523416.57</v>
      </c>
      <c r="N18" s="477">
        <v>4128.7519802175275</v>
      </c>
      <c r="O18" s="478">
        <v>3571370.47</v>
      </c>
      <c r="P18" s="477">
        <v>625.82078860536205</v>
      </c>
      <c r="Q18" s="478">
        <v>200262.66000000003</v>
      </c>
      <c r="R18" s="477">
        <v>1024.8497466507215</v>
      </c>
      <c r="S18" s="478">
        <v>435561.14</v>
      </c>
      <c r="T18" s="478">
        <v>784.1146410432242</v>
      </c>
      <c r="U18" s="478">
        <v>466548.21</v>
      </c>
      <c r="V18" s="478">
        <v>946.77777294351415</v>
      </c>
      <c r="W18" s="478">
        <v>615405.56000000006</v>
      </c>
      <c r="X18" s="478">
        <v>2339.1267239572712</v>
      </c>
      <c r="Y18" s="478">
        <v>1637388.7000000002</v>
      </c>
      <c r="Z18" s="478">
        <v>1921.9109164413533</v>
      </c>
      <c r="AA18" s="478">
        <v>1710500.71</v>
      </c>
      <c r="AB18" s="478">
        <v>5094787.0399999991</v>
      </c>
      <c r="AC18" s="478">
        <v>5065666.9799999986</v>
      </c>
      <c r="AD18" s="478">
        <v>10160454.02</v>
      </c>
      <c r="AE18" s="478">
        <v>147.78778034226843</v>
      </c>
      <c r="AF18" s="478">
        <v>226115.31000000003</v>
      </c>
      <c r="AG18" s="478">
        <v>2379.6102000000001</v>
      </c>
      <c r="AH18" s="478">
        <v>4069133.4419999998</v>
      </c>
      <c r="AI18" s="478">
        <v>1455600</v>
      </c>
      <c r="AJ18" s="478">
        <v>0</v>
      </c>
      <c r="AK18" s="478">
        <v>1455600</v>
      </c>
      <c r="AL18" s="478">
        <v>0</v>
      </c>
      <c r="AM18" s="478">
        <v>0</v>
      </c>
      <c r="AN18" s="478">
        <v>905665.42</v>
      </c>
      <c r="AO18" s="478">
        <v>905665.42</v>
      </c>
      <c r="AP18" s="478">
        <v>380658</v>
      </c>
      <c r="AQ18" s="478">
        <v>972958</v>
      </c>
      <c r="AR18" s="478">
        <v>292270.457544</v>
      </c>
      <c r="AS18" s="478">
        <v>72277906.079543993</v>
      </c>
      <c r="AT18" s="478">
        <v>0.29818700660872005</v>
      </c>
      <c r="AU18" s="478">
        <v>72277906.377730995</v>
      </c>
      <c r="AV18" s="478">
        <v>69748700.482918724</v>
      </c>
      <c r="AW18" s="478">
        <v>10828496.203884184</v>
      </c>
      <c r="AX18" s="478">
        <v>0</v>
      </c>
      <c r="AY18" s="478">
        <v>2529205.8948122873</v>
      </c>
      <c r="AZ18" s="478">
        <v>-10828495.905697176</v>
      </c>
      <c r="BA18" s="478">
        <v>0</v>
      </c>
    </row>
    <row r="19" spans="1:65" x14ac:dyDescent="0.3">
      <c r="M19" s="94"/>
      <c r="N19" s="94"/>
      <c r="O19" s="94"/>
      <c r="P19" s="94"/>
      <c r="Q19" s="94"/>
      <c r="R19" s="94"/>
      <c r="S19" s="94"/>
      <c r="T19" s="94"/>
      <c r="U19" s="94"/>
      <c r="V19" s="94"/>
      <c r="W19" s="94"/>
      <c r="X19" s="94"/>
      <c r="Y19" s="94"/>
      <c r="Z19" s="94"/>
    </row>
    <row r="20" spans="1:65" x14ac:dyDescent="0.3">
      <c r="A20" s="123" t="s">
        <v>1044</v>
      </c>
      <c r="M20" s="94"/>
      <c r="N20" s="94"/>
      <c r="O20" s="94"/>
      <c r="P20" s="94"/>
      <c r="Q20" s="94"/>
      <c r="R20" s="94"/>
      <c r="S20" s="94"/>
      <c r="T20" s="94"/>
      <c r="U20" s="94"/>
      <c r="V20" s="94"/>
      <c r="W20" s="94"/>
      <c r="X20" s="94"/>
      <c r="Y20" s="94"/>
      <c r="Z20" s="94"/>
    </row>
    <row r="21" spans="1:65" x14ac:dyDescent="0.3">
      <c r="A21" s="130">
        <v>148226</v>
      </c>
      <c r="B21" s="130">
        <v>3414011</v>
      </c>
      <c r="C21" s="131" t="s">
        <v>592</v>
      </c>
      <c r="D21" s="67">
        <v>806</v>
      </c>
      <c r="E21" s="124">
        <v>0</v>
      </c>
      <c r="F21" s="124">
        <v>806</v>
      </c>
      <c r="G21" s="95">
        <v>3691234.23</v>
      </c>
      <c r="H21" s="67">
        <v>511</v>
      </c>
      <c r="I21" s="95">
        <v>2637395.46</v>
      </c>
      <c r="J21" s="124">
        <v>1317</v>
      </c>
      <c r="K21" s="95">
        <v>6328629.6899999995</v>
      </c>
      <c r="L21" s="67">
        <v>639.00000000000057</v>
      </c>
      <c r="M21" s="95">
        <v>300330</v>
      </c>
      <c r="N21" s="67">
        <v>785.99999999999932</v>
      </c>
      <c r="O21" s="95">
        <v>679890</v>
      </c>
      <c r="P21" s="67">
        <v>16.122417750573806</v>
      </c>
      <c r="Q21" s="95">
        <v>5159.17</v>
      </c>
      <c r="R21" s="67">
        <v>25.191277735271562</v>
      </c>
      <c r="S21" s="95">
        <v>10706.29</v>
      </c>
      <c r="T21" s="67">
        <v>146.10941086457493</v>
      </c>
      <c r="U21" s="95">
        <v>86935.1</v>
      </c>
      <c r="V21" s="67">
        <v>172.30833970925752</v>
      </c>
      <c r="W21" s="95">
        <v>112000.42</v>
      </c>
      <c r="X21" s="67">
        <v>482.66488140780388</v>
      </c>
      <c r="Y21" s="95">
        <v>337865.42</v>
      </c>
      <c r="Z21" s="67">
        <v>438.32823259372606</v>
      </c>
      <c r="AA21" s="95">
        <v>390112.13</v>
      </c>
      <c r="AB21" s="95">
        <v>980220</v>
      </c>
      <c r="AC21" s="95">
        <v>942778.53</v>
      </c>
      <c r="AD21" s="95">
        <v>1922998.53</v>
      </c>
      <c r="AE21" s="67">
        <v>53.999999999999972</v>
      </c>
      <c r="AF21" s="95">
        <v>82620</v>
      </c>
      <c r="AG21" s="67">
        <v>344.06219999999996</v>
      </c>
      <c r="AH21" s="64">
        <v>588346.36199999996</v>
      </c>
      <c r="AI21" s="95">
        <v>121300</v>
      </c>
      <c r="AJ21" s="95"/>
      <c r="AK21" s="95">
        <v>121300</v>
      </c>
      <c r="AL21" s="95">
        <v>0</v>
      </c>
      <c r="AM21" s="95">
        <v>0</v>
      </c>
      <c r="AN21" s="95">
        <v>30720</v>
      </c>
      <c r="AO21" s="95">
        <v>30720</v>
      </c>
      <c r="AP21" s="95">
        <v>0</v>
      </c>
      <c r="AQ21" s="95">
        <v>243631</v>
      </c>
      <c r="AR21" s="95">
        <v>0</v>
      </c>
      <c r="AS21" s="95">
        <v>9318245.5820000004</v>
      </c>
      <c r="AT21" s="95">
        <v>2.5409522723474732E-2</v>
      </c>
      <c r="AU21" s="95">
        <v>9318245.6074095238</v>
      </c>
      <c r="AV21" s="95">
        <v>9080374.1335759535</v>
      </c>
      <c r="AW21" s="95">
        <v>1328011.405075548</v>
      </c>
      <c r="AX21" s="95">
        <v>0</v>
      </c>
      <c r="AY21" s="95">
        <v>237871.47383357026</v>
      </c>
      <c r="AZ21" s="95">
        <v>-1328011.3796660253</v>
      </c>
      <c r="BA21" s="95">
        <v>0</v>
      </c>
      <c r="BB21" s="137"/>
      <c r="BK21" s="94"/>
      <c r="BL21" s="137"/>
      <c r="BM21" s="94"/>
    </row>
    <row r="22" spans="1:65" x14ac:dyDescent="0.3">
      <c r="A22" s="130">
        <v>138183</v>
      </c>
      <c r="B22" s="130">
        <v>3414787</v>
      </c>
      <c r="C22" s="131" t="s">
        <v>298</v>
      </c>
      <c r="D22" s="67">
        <v>460</v>
      </c>
      <c r="E22" s="124">
        <v>18</v>
      </c>
      <c r="F22" s="124">
        <v>478</v>
      </c>
      <c r="G22" s="95">
        <v>2189094.2400000002</v>
      </c>
      <c r="H22" s="67">
        <v>298</v>
      </c>
      <c r="I22" s="95">
        <v>1538050.58</v>
      </c>
      <c r="J22" s="124">
        <v>776</v>
      </c>
      <c r="K22" s="95">
        <v>3727144.8200000003</v>
      </c>
      <c r="L22" s="67">
        <v>192.46437994722993</v>
      </c>
      <c r="M22" s="95">
        <v>90458.26</v>
      </c>
      <c r="N22" s="67">
        <v>239.5567282321899</v>
      </c>
      <c r="O22" s="95">
        <v>207216.57</v>
      </c>
      <c r="P22" s="67">
        <v>35.878467635402899</v>
      </c>
      <c r="Q22" s="95">
        <v>11481.11</v>
      </c>
      <c r="R22" s="67">
        <v>64.581241743725229</v>
      </c>
      <c r="S22" s="95">
        <v>27447.03</v>
      </c>
      <c r="T22" s="67">
        <v>51.254953764861334</v>
      </c>
      <c r="U22" s="95">
        <v>30496.7</v>
      </c>
      <c r="V22" s="67">
        <v>64.581241743725229</v>
      </c>
      <c r="W22" s="95">
        <v>41977.81</v>
      </c>
      <c r="X22" s="67">
        <v>213.22060766182304</v>
      </c>
      <c r="Y22" s="95">
        <v>149254.43</v>
      </c>
      <c r="Z22" s="67">
        <v>106.61030383091114</v>
      </c>
      <c r="AA22" s="95">
        <v>94883.17</v>
      </c>
      <c r="AB22" s="95">
        <v>297674.83</v>
      </c>
      <c r="AC22" s="95">
        <v>355540.25</v>
      </c>
      <c r="AD22" s="95">
        <v>653215.08000000007</v>
      </c>
      <c r="AE22" s="67">
        <v>18.476190476190471</v>
      </c>
      <c r="AF22" s="95">
        <v>28268.57</v>
      </c>
      <c r="AG22" s="67">
        <v>94.345800000000011</v>
      </c>
      <c r="AH22" s="64">
        <v>161331.318</v>
      </c>
      <c r="AI22" s="95">
        <v>121300</v>
      </c>
      <c r="AJ22" s="95"/>
      <c r="AK22" s="95">
        <v>121300</v>
      </c>
      <c r="AL22" s="95">
        <v>0</v>
      </c>
      <c r="AM22" s="95">
        <v>0</v>
      </c>
      <c r="AN22" s="95">
        <v>20352</v>
      </c>
      <c r="AO22" s="95">
        <v>20352</v>
      </c>
      <c r="AP22" s="95">
        <v>0</v>
      </c>
      <c r="AQ22" s="95">
        <v>0</v>
      </c>
      <c r="AR22" s="95">
        <v>0</v>
      </c>
      <c r="AS22" s="95">
        <v>4711611.7880000006</v>
      </c>
      <c r="AT22" s="95">
        <v>-3.7473673420622502E-3</v>
      </c>
      <c r="AU22" s="95">
        <v>4711611.7842526333</v>
      </c>
      <c r="AV22" s="95">
        <v>4713204.545606764</v>
      </c>
      <c r="AW22" s="95">
        <v>866420.34624930273</v>
      </c>
      <c r="AX22" s="95">
        <v>0</v>
      </c>
      <c r="AY22" s="95">
        <v>-1592.7613541306928</v>
      </c>
      <c r="AZ22" s="95">
        <v>-866420.34999667003</v>
      </c>
      <c r="BA22" s="95">
        <v>0</v>
      </c>
      <c r="BB22" s="137"/>
    </row>
    <row r="23" spans="1:65" x14ac:dyDescent="0.3">
      <c r="A23" s="130">
        <v>104696</v>
      </c>
      <c r="B23" s="130">
        <v>3414013</v>
      </c>
      <c r="C23" s="131" t="s">
        <v>595</v>
      </c>
      <c r="D23" s="67">
        <v>562</v>
      </c>
      <c r="E23" s="124">
        <v>0</v>
      </c>
      <c r="F23" s="124">
        <v>562</v>
      </c>
      <c r="G23" s="95">
        <v>2573788.63</v>
      </c>
      <c r="H23" s="67">
        <v>381</v>
      </c>
      <c r="I23" s="95">
        <v>1966433.8</v>
      </c>
      <c r="J23" s="124">
        <v>943</v>
      </c>
      <c r="K23" s="95">
        <v>4540222.43</v>
      </c>
      <c r="L23" s="67">
        <v>506.99999999999989</v>
      </c>
      <c r="M23" s="95">
        <v>238290</v>
      </c>
      <c r="N23" s="67">
        <v>582.00000000000034</v>
      </c>
      <c r="O23" s="95">
        <v>503430</v>
      </c>
      <c r="P23" s="67">
        <v>79.999999999999986</v>
      </c>
      <c r="Q23" s="95">
        <v>25600</v>
      </c>
      <c r="R23" s="67">
        <v>134.9999999999996</v>
      </c>
      <c r="S23" s="95">
        <v>57375</v>
      </c>
      <c r="T23" s="67">
        <v>65</v>
      </c>
      <c r="U23" s="95">
        <v>38675</v>
      </c>
      <c r="V23" s="67">
        <v>78.999999999999957</v>
      </c>
      <c r="W23" s="95">
        <v>51350</v>
      </c>
      <c r="X23" s="67">
        <v>303.99999999999989</v>
      </c>
      <c r="Y23" s="95">
        <v>212800</v>
      </c>
      <c r="Z23" s="67">
        <v>185.99999999999969</v>
      </c>
      <c r="AA23" s="95">
        <v>165540</v>
      </c>
      <c r="AB23" s="95">
        <v>741720</v>
      </c>
      <c r="AC23" s="95">
        <v>551340</v>
      </c>
      <c r="AD23" s="95">
        <v>1293060</v>
      </c>
      <c r="AE23" s="67">
        <v>78.5833333333333</v>
      </c>
      <c r="AF23" s="95">
        <v>120232.5</v>
      </c>
      <c r="AG23" s="67">
        <v>297.76589999999999</v>
      </c>
      <c r="AH23" s="64">
        <v>509179.68900000001</v>
      </c>
      <c r="AI23" s="95">
        <v>121300</v>
      </c>
      <c r="AJ23" s="95"/>
      <c r="AK23" s="95">
        <v>121300</v>
      </c>
      <c r="AL23" s="95">
        <v>0</v>
      </c>
      <c r="AM23" s="95">
        <v>0</v>
      </c>
      <c r="AN23" s="95">
        <v>22528</v>
      </c>
      <c r="AO23" s="95">
        <v>22528</v>
      </c>
      <c r="AP23" s="95">
        <v>321639</v>
      </c>
      <c r="AQ23" s="95">
        <v>0</v>
      </c>
      <c r="AR23" s="95">
        <v>0</v>
      </c>
      <c r="AS23" s="95">
        <v>6928161.6189999999</v>
      </c>
      <c r="AT23" s="95">
        <v>0</v>
      </c>
      <c r="AU23" s="95">
        <v>6928161.6189999999</v>
      </c>
      <c r="AV23" s="95">
        <v>6605656.4336021366</v>
      </c>
      <c r="AW23" s="95">
        <v>879597.31922729756</v>
      </c>
      <c r="AX23" s="95">
        <v>0</v>
      </c>
      <c r="AY23" s="95">
        <v>322505.18539786339</v>
      </c>
      <c r="AZ23" s="95">
        <v>-879597.31922729756</v>
      </c>
      <c r="BA23" s="95">
        <v>0</v>
      </c>
      <c r="BB23" s="137"/>
    </row>
    <row r="24" spans="1:65" x14ac:dyDescent="0.3">
      <c r="A24" s="130">
        <v>138787</v>
      </c>
      <c r="B24" s="130">
        <v>3414001</v>
      </c>
      <c r="C24" s="131" t="s">
        <v>299</v>
      </c>
      <c r="D24" s="67">
        <v>534</v>
      </c>
      <c r="E24" s="124">
        <v>0</v>
      </c>
      <c r="F24" s="124">
        <v>534</v>
      </c>
      <c r="G24" s="95">
        <v>2445557.17</v>
      </c>
      <c r="H24" s="67">
        <v>336</v>
      </c>
      <c r="I24" s="95">
        <v>1734177.84</v>
      </c>
      <c r="J24" s="124">
        <v>870</v>
      </c>
      <c r="K24" s="95">
        <v>4179735.01</v>
      </c>
      <c r="L24" s="67">
        <v>381.00000000000034</v>
      </c>
      <c r="M24" s="95">
        <v>179070</v>
      </c>
      <c r="N24" s="67">
        <v>469.99999999999983</v>
      </c>
      <c r="O24" s="95">
        <v>406550</v>
      </c>
      <c r="P24" s="67">
        <v>68.000000000000014</v>
      </c>
      <c r="Q24" s="95">
        <v>21760</v>
      </c>
      <c r="R24" s="67">
        <v>82.000000000000014</v>
      </c>
      <c r="S24" s="95">
        <v>34850</v>
      </c>
      <c r="T24" s="67">
        <v>62.000000000000036</v>
      </c>
      <c r="U24" s="95">
        <v>36890</v>
      </c>
      <c r="V24" s="67">
        <v>69.999999999999972</v>
      </c>
      <c r="W24" s="95">
        <v>45500</v>
      </c>
      <c r="X24" s="67">
        <v>248.99999999999986</v>
      </c>
      <c r="Y24" s="95">
        <v>174300</v>
      </c>
      <c r="Z24" s="67">
        <v>193.99999999999963</v>
      </c>
      <c r="AA24" s="95">
        <v>172660</v>
      </c>
      <c r="AB24" s="95">
        <v>585620</v>
      </c>
      <c r="AC24" s="95">
        <v>485960</v>
      </c>
      <c r="AD24" s="95">
        <v>1071580</v>
      </c>
      <c r="AE24" s="67">
        <v>23.999999999999979</v>
      </c>
      <c r="AF24" s="95">
        <v>36720</v>
      </c>
      <c r="AG24" s="67">
        <v>260.43810000000002</v>
      </c>
      <c r="AH24" s="64">
        <v>445349.15099999995</v>
      </c>
      <c r="AI24" s="95">
        <v>121300</v>
      </c>
      <c r="AJ24" s="95"/>
      <c r="AK24" s="95">
        <v>121300</v>
      </c>
      <c r="AL24" s="95">
        <v>0</v>
      </c>
      <c r="AM24" s="95">
        <v>0</v>
      </c>
      <c r="AN24" s="95">
        <v>25467.29</v>
      </c>
      <c r="AO24" s="95">
        <v>25467.29</v>
      </c>
      <c r="AP24" s="95">
        <v>0</v>
      </c>
      <c r="AQ24" s="95">
        <v>0</v>
      </c>
      <c r="AR24" s="95">
        <v>0</v>
      </c>
      <c r="AS24" s="95">
        <v>5880151.4509999994</v>
      </c>
      <c r="AT24" s="95">
        <v>2.3291207833174322E-2</v>
      </c>
      <c r="AU24" s="95">
        <v>5880151.4742912073</v>
      </c>
      <c r="AV24" s="95">
        <v>5732496.2166221943</v>
      </c>
      <c r="AW24" s="95">
        <v>877941.31280238694</v>
      </c>
      <c r="AX24" s="95">
        <v>0</v>
      </c>
      <c r="AY24" s="95">
        <v>147655.25766901299</v>
      </c>
      <c r="AZ24" s="95">
        <v>-877941.28951117909</v>
      </c>
      <c r="BA24" s="95">
        <v>0</v>
      </c>
      <c r="BB24" s="137"/>
    </row>
    <row r="25" spans="1:65" x14ac:dyDescent="0.3">
      <c r="A25" s="130">
        <v>148655</v>
      </c>
      <c r="B25" s="130">
        <v>3414012</v>
      </c>
      <c r="C25" s="131" t="s">
        <v>300</v>
      </c>
      <c r="D25" s="67">
        <v>510</v>
      </c>
      <c r="E25" s="124">
        <v>0</v>
      </c>
      <c r="F25" s="124">
        <v>510</v>
      </c>
      <c r="G25" s="95">
        <v>2335644.4900000002</v>
      </c>
      <c r="H25" s="67">
        <v>315</v>
      </c>
      <c r="I25" s="95">
        <v>1625791.72</v>
      </c>
      <c r="J25" s="124">
        <v>825</v>
      </c>
      <c r="K25" s="95">
        <v>3961436.21</v>
      </c>
      <c r="L25" s="67">
        <v>369.9999999999996</v>
      </c>
      <c r="M25" s="95">
        <v>173900</v>
      </c>
      <c r="N25" s="67">
        <v>438.99999999999989</v>
      </c>
      <c r="O25" s="95">
        <v>379735</v>
      </c>
      <c r="P25" s="67">
        <v>42.359413202933972</v>
      </c>
      <c r="Q25" s="95">
        <v>13555.01</v>
      </c>
      <c r="R25" s="67">
        <v>108.92420537897333</v>
      </c>
      <c r="S25" s="95">
        <v>46292.79</v>
      </c>
      <c r="T25" s="67">
        <v>120.01833740831303</v>
      </c>
      <c r="U25" s="95">
        <v>71410.91</v>
      </c>
      <c r="V25" s="67">
        <v>75.64180929095356</v>
      </c>
      <c r="W25" s="95">
        <v>49167.18</v>
      </c>
      <c r="X25" s="67">
        <v>176.49755501222461</v>
      </c>
      <c r="Y25" s="95">
        <v>123548.29</v>
      </c>
      <c r="Z25" s="67">
        <v>173.47188264058701</v>
      </c>
      <c r="AA25" s="95">
        <v>154389.98000000001</v>
      </c>
      <c r="AB25" s="95">
        <v>553635</v>
      </c>
      <c r="AC25" s="95">
        <v>458364.16000000003</v>
      </c>
      <c r="AD25" s="95">
        <v>1011999.16</v>
      </c>
      <c r="AE25" s="67">
        <v>24.999999999999996</v>
      </c>
      <c r="AF25" s="95">
        <v>38250</v>
      </c>
      <c r="AG25" s="67">
        <v>213.4562</v>
      </c>
      <c r="AH25" s="64">
        <v>365010.10200000001</v>
      </c>
      <c r="AI25" s="95">
        <v>121300</v>
      </c>
      <c r="AJ25" s="95"/>
      <c r="AK25" s="95">
        <v>121300</v>
      </c>
      <c r="AL25" s="95">
        <v>0</v>
      </c>
      <c r="AM25" s="95">
        <v>0</v>
      </c>
      <c r="AN25" s="95">
        <v>27648</v>
      </c>
      <c r="AO25" s="95">
        <v>27648</v>
      </c>
      <c r="AP25" s="95">
        <v>236251</v>
      </c>
      <c r="AQ25" s="95">
        <v>0</v>
      </c>
      <c r="AR25" s="95">
        <v>0</v>
      </c>
      <c r="AS25" s="95">
        <v>5761894.4720000001</v>
      </c>
      <c r="AT25" s="95">
        <v>4.5949669501502581E-2</v>
      </c>
      <c r="AU25" s="95">
        <v>5761894.5179496696</v>
      </c>
      <c r="AV25" s="95">
        <v>5495146.1395668834</v>
      </c>
      <c r="AW25" s="95">
        <v>746377.09885376703</v>
      </c>
      <c r="AX25" s="95">
        <v>0</v>
      </c>
      <c r="AY25" s="95">
        <v>266748.37838278618</v>
      </c>
      <c r="AZ25" s="95">
        <v>-746377.05290409748</v>
      </c>
      <c r="BA25" s="95">
        <v>0</v>
      </c>
      <c r="BB25" s="137"/>
    </row>
    <row r="26" spans="1:65" x14ac:dyDescent="0.3">
      <c r="A26" s="130">
        <v>137675</v>
      </c>
      <c r="B26" s="130">
        <v>3414000</v>
      </c>
      <c r="C26" s="131" t="s">
        <v>301</v>
      </c>
      <c r="D26" s="67">
        <v>459</v>
      </c>
      <c r="E26" s="124">
        <v>0</v>
      </c>
      <c r="F26" s="124">
        <v>459</v>
      </c>
      <c r="G26" s="95">
        <v>2102080.04</v>
      </c>
      <c r="H26" s="67">
        <v>275</v>
      </c>
      <c r="I26" s="95">
        <v>1419341.98</v>
      </c>
      <c r="J26" s="124">
        <v>734</v>
      </c>
      <c r="K26" s="95">
        <v>3521422.02</v>
      </c>
      <c r="L26" s="67">
        <v>434.00000000000023</v>
      </c>
      <c r="M26" s="95">
        <v>203980</v>
      </c>
      <c r="N26" s="67">
        <v>504.00000000000011</v>
      </c>
      <c r="O26" s="95">
        <v>435960</v>
      </c>
      <c r="P26" s="67">
        <v>19.077975376197006</v>
      </c>
      <c r="Q26" s="95">
        <v>6104.95</v>
      </c>
      <c r="R26" s="67">
        <v>21.086183310533535</v>
      </c>
      <c r="S26" s="95">
        <v>8961.6299999999992</v>
      </c>
      <c r="T26" s="67">
        <v>46.188782489740113</v>
      </c>
      <c r="U26" s="95">
        <v>27482.33</v>
      </c>
      <c r="V26" s="67">
        <v>41.168262653898765</v>
      </c>
      <c r="W26" s="95">
        <v>26759.37</v>
      </c>
      <c r="X26" s="67">
        <v>321.31326949384373</v>
      </c>
      <c r="Y26" s="95">
        <v>224919.29</v>
      </c>
      <c r="Z26" s="67">
        <v>251.02599179206581</v>
      </c>
      <c r="AA26" s="95">
        <v>223413.13</v>
      </c>
      <c r="AB26" s="95">
        <v>639940</v>
      </c>
      <c r="AC26" s="95">
        <v>517640.7</v>
      </c>
      <c r="AD26" s="95">
        <v>1157580.7</v>
      </c>
      <c r="AE26" s="67">
        <v>137.18690313779027</v>
      </c>
      <c r="AF26" s="95">
        <v>209895.96</v>
      </c>
      <c r="AG26" s="67">
        <v>262.62819999999999</v>
      </c>
      <c r="AH26" s="64">
        <v>449094.22199999995</v>
      </c>
      <c r="AI26" s="95">
        <v>121300</v>
      </c>
      <c r="AJ26" s="95"/>
      <c r="AK26" s="95">
        <v>121300</v>
      </c>
      <c r="AL26" s="95">
        <v>0</v>
      </c>
      <c r="AM26" s="95">
        <v>0</v>
      </c>
      <c r="AN26" s="95">
        <v>14632.2</v>
      </c>
      <c r="AO26" s="95">
        <v>14632.2</v>
      </c>
      <c r="AP26" s="95">
        <v>259820</v>
      </c>
      <c r="AQ26" s="95">
        <v>0</v>
      </c>
      <c r="AR26" s="95">
        <v>0</v>
      </c>
      <c r="AS26" s="95">
        <v>5733745.102</v>
      </c>
      <c r="AT26" s="95">
        <v>-8.5628556818668627E-3</v>
      </c>
      <c r="AU26" s="95">
        <v>5733745.0934371445</v>
      </c>
      <c r="AV26" s="95">
        <v>5775921.7172047412</v>
      </c>
      <c r="AW26" s="95">
        <v>998708.73741475458</v>
      </c>
      <c r="AX26" s="95">
        <v>0</v>
      </c>
      <c r="AY26" s="95">
        <v>-42176.623767596669</v>
      </c>
      <c r="AZ26" s="95">
        <v>-998708.74597761023</v>
      </c>
      <c r="BA26" s="95">
        <v>0</v>
      </c>
      <c r="BB26" s="137"/>
    </row>
    <row r="27" spans="1:65" x14ac:dyDescent="0.3">
      <c r="A27" s="130">
        <v>139588</v>
      </c>
      <c r="B27" s="130">
        <v>3414002</v>
      </c>
      <c r="C27" s="131" t="s">
        <v>302</v>
      </c>
      <c r="D27" s="67">
        <v>0</v>
      </c>
      <c r="E27" s="124">
        <v>0</v>
      </c>
      <c r="F27" s="124">
        <v>0</v>
      </c>
      <c r="G27" s="95">
        <v>0</v>
      </c>
      <c r="H27" s="67">
        <v>219</v>
      </c>
      <c r="I27" s="95">
        <v>1130312.3400000001</v>
      </c>
      <c r="J27" s="124">
        <v>219</v>
      </c>
      <c r="K27" s="95">
        <v>1130312.3400000001</v>
      </c>
      <c r="L27" s="67">
        <v>78.000000000000028</v>
      </c>
      <c r="M27" s="95">
        <v>36660</v>
      </c>
      <c r="N27" s="67">
        <v>116.00000000000007</v>
      </c>
      <c r="O27" s="95">
        <v>100340</v>
      </c>
      <c r="P27" s="67">
        <v>16</v>
      </c>
      <c r="Q27" s="95">
        <v>5120</v>
      </c>
      <c r="R27" s="67">
        <v>15</v>
      </c>
      <c r="S27" s="95">
        <v>6375</v>
      </c>
      <c r="T27" s="67">
        <v>12</v>
      </c>
      <c r="U27" s="95">
        <v>7140</v>
      </c>
      <c r="V27" s="67">
        <v>12</v>
      </c>
      <c r="W27" s="95">
        <v>7800</v>
      </c>
      <c r="X27" s="67">
        <v>69.000000000000014</v>
      </c>
      <c r="Y27" s="95">
        <v>48300</v>
      </c>
      <c r="Z27" s="67">
        <v>56.000000000000085</v>
      </c>
      <c r="AA27" s="95">
        <v>49840</v>
      </c>
      <c r="AB27" s="95">
        <v>137000</v>
      </c>
      <c r="AC27" s="95">
        <v>124575</v>
      </c>
      <c r="AD27" s="95">
        <v>261575</v>
      </c>
      <c r="AE27" s="67">
        <v>14</v>
      </c>
      <c r="AF27" s="95">
        <v>21420</v>
      </c>
      <c r="AG27" s="67">
        <v>53.712400000000002</v>
      </c>
      <c r="AH27" s="64">
        <v>91848.203999999998</v>
      </c>
      <c r="AI27" s="95">
        <v>121300</v>
      </c>
      <c r="AJ27" s="95"/>
      <c r="AK27" s="95">
        <v>121300</v>
      </c>
      <c r="AL27" s="95">
        <v>0</v>
      </c>
      <c r="AM27" s="95">
        <v>0</v>
      </c>
      <c r="AN27" s="95">
        <v>30464</v>
      </c>
      <c r="AO27" s="95">
        <v>30464</v>
      </c>
      <c r="AP27" s="95">
        <v>0</v>
      </c>
      <c r="AQ27" s="95">
        <v>0</v>
      </c>
      <c r="AR27" s="95">
        <v>0</v>
      </c>
      <c r="AS27" s="95">
        <v>1656919.544</v>
      </c>
      <c r="AT27" s="95">
        <v>2.3770794310959815E-2</v>
      </c>
      <c r="AU27" s="95">
        <v>1656919.5677707943</v>
      </c>
      <c r="AV27" s="95">
        <v>1585353.2690670791</v>
      </c>
      <c r="AW27" s="95">
        <v>229545.25546512072</v>
      </c>
      <c r="AX27" s="95">
        <v>0</v>
      </c>
      <c r="AY27" s="95">
        <v>71566.298703715205</v>
      </c>
      <c r="AZ27" s="95">
        <v>-229545.23169432642</v>
      </c>
      <c r="BA27" s="95">
        <v>0</v>
      </c>
      <c r="BB27" s="137"/>
    </row>
    <row r="28" spans="1:65" x14ac:dyDescent="0.3">
      <c r="A28" s="130">
        <v>131065</v>
      </c>
      <c r="B28" s="130">
        <v>3416906</v>
      </c>
      <c r="C28" s="131" t="s">
        <v>303</v>
      </c>
      <c r="D28" s="67">
        <v>693</v>
      </c>
      <c r="E28" s="124">
        <v>0</v>
      </c>
      <c r="F28" s="124">
        <v>693</v>
      </c>
      <c r="G28" s="95">
        <v>3173728.68</v>
      </c>
      <c r="H28" s="67">
        <v>520</v>
      </c>
      <c r="I28" s="95">
        <v>2683846.66</v>
      </c>
      <c r="J28" s="124">
        <v>1213</v>
      </c>
      <c r="K28" s="95">
        <v>5857575.3399999999</v>
      </c>
      <c r="L28" s="67">
        <v>593.99999999999977</v>
      </c>
      <c r="M28" s="95">
        <v>279180</v>
      </c>
      <c r="N28" s="67">
        <v>733.00000000000045</v>
      </c>
      <c r="O28" s="95">
        <v>634045</v>
      </c>
      <c r="P28" s="67">
        <v>8.0000000000000036</v>
      </c>
      <c r="Q28" s="95">
        <v>2560</v>
      </c>
      <c r="R28" s="67">
        <v>25.000000000000021</v>
      </c>
      <c r="S28" s="95">
        <v>10625</v>
      </c>
      <c r="T28" s="67">
        <v>53.00000000000005</v>
      </c>
      <c r="U28" s="95">
        <v>31535</v>
      </c>
      <c r="V28" s="67">
        <v>101</v>
      </c>
      <c r="W28" s="95">
        <v>65650</v>
      </c>
      <c r="X28" s="67">
        <v>541.00000000000045</v>
      </c>
      <c r="Y28" s="95">
        <v>378700</v>
      </c>
      <c r="Z28" s="67">
        <v>448.99999999999994</v>
      </c>
      <c r="AA28" s="95">
        <v>399610</v>
      </c>
      <c r="AB28" s="95">
        <v>913225</v>
      </c>
      <c r="AC28" s="95">
        <v>888680</v>
      </c>
      <c r="AD28" s="95">
        <v>1801905</v>
      </c>
      <c r="AE28" s="67">
        <v>96.079207920792058</v>
      </c>
      <c r="AF28" s="95">
        <v>147001.19</v>
      </c>
      <c r="AG28" s="67">
        <v>337.41969999999998</v>
      </c>
      <c r="AH28" s="64">
        <v>576987.68700000003</v>
      </c>
      <c r="AI28" s="95">
        <v>121300</v>
      </c>
      <c r="AJ28" s="95"/>
      <c r="AK28" s="95">
        <v>121300</v>
      </c>
      <c r="AL28" s="95">
        <v>0</v>
      </c>
      <c r="AM28" s="95">
        <v>0</v>
      </c>
      <c r="AN28" s="95">
        <v>81408</v>
      </c>
      <c r="AO28" s="95">
        <v>81408</v>
      </c>
      <c r="AP28" s="95">
        <v>0</v>
      </c>
      <c r="AQ28" s="95">
        <v>0</v>
      </c>
      <c r="AR28" s="95">
        <v>0</v>
      </c>
      <c r="AS28" s="95">
        <v>8586177.2170000002</v>
      </c>
      <c r="AT28" s="95">
        <v>2.3516938061810221E-2</v>
      </c>
      <c r="AU28" s="95">
        <v>8586177.2405169383</v>
      </c>
      <c r="AV28" s="95">
        <v>8329513.5436847555</v>
      </c>
      <c r="AW28" s="95">
        <v>1257846.9605565208</v>
      </c>
      <c r="AX28" s="95">
        <v>0</v>
      </c>
      <c r="AY28" s="95">
        <v>256663.69683218282</v>
      </c>
      <c r="AZ28" s="95">
        <v>-1257846.9370395828</v>
      </c>
      <c r="BA28" s="95">
        <v>0</v>
      </c>
      <c r="BB28" s="137"/>
    </row>
    <row r="29" spans="1:65" x14ac:dyDescent="0.3">
      <c r="A29" s="130">
        <v>136735</v>
      </c>
      <c r="B29" s="130">
        <v>3415900</v>
      </c>
      <c r="C29" s="131" t="s">
        <v>304</v>
      </c>
      <c r="D29" s="67">
        <v>517</v>
      </c>
      <c r="E29" s="124">
        <v>10</v>
      </c>
      <c r="F29" s="124">
        <v>527</v>
      </c>
      <c r="G29" s="95">
        <v>2413499.2999999998</v>
      </c>
      <c r="H29" s="67">
        <v>332</v>
      </c>
      <c r="I29" s="95">
        <v>1713532.87</v>
      </c>
      <c r="J29" s="124">
        <v>859</v>
      </c>
      <c r="K29" s="95">
        <v>4127032.17</v>
      </c>
      <c r="L29" s="67">
        <v>95.107184923439306</v>
      </c>
      <c r="M29" s="95">
        <v>44700.38</v>
      </c>
      <c r="N29" s="67">
        <v>138.61366313309759</v>
      </c>
      <c r="O29" s="95">
        <v>119900.82</v>
      </c>
      <c r="P29" s="67">
        <v>40.518867924528287</v>
      </c>
      <c r="Q29" s="95">
        <v>12966.04</v>
      </c>
      <c r="R29" s="67">
        <v>68.882075471698101</v>
      </c>
      <c r="S29" s="95">
        <v>29274.880000000001</v>
      </c>
      <c r="T29" s="67">
        <v>43.557783018867909</v>
      </c>
      <c r="U29" s="95">
        <v>25916.880000000001</v>
      </c>
      <c r="V29" s="67">
        <v>48.622641509433997</v>
      </c>
      <c r="W29" s="95">
        <v>31604.720000000001</v>
      </c>
      <c r="X29" s="67">
        <v>118.51768867924568</v>
      </c>
      <c r="Y29" s="95">
        <v>82962.38</v>
      </c>
      <c r="Z29" s="67">
        <v>69.895047169811335</v>
      </c>
      <c r="AA29" s="95">
        <v>62206.59</v>
      </c>
      <c r="AB29" s="95">
        <v>164601.20000000001</v>
      </c>
      <c r="AC29" s="95">
        <v>244931.49000000002</v>
      </c>
      <c r="AD29" s="95">
        <v>409532.69000000006</v>
      </c>
      <c r="AE29" s="67">
        <v>13.153121319199082</v>
      </c>
      <c r="AF29" s="95">
        <v>20124.28</v>
      </c>
      <c r="AG29" s="67">
        <v>111.48269999999999</v>
      </c>
      <c r="AH29" s="64">
        <v>190635.41699999999</v>
      </c>
      <c r="AI29" s="95">
        <v>121300</v>
      </c>
      <c r="AJ29" s="95"/>
      <c r="AK29" s="95">
        <v>121300</v>
      </c>
      <c r="AL29" s="95">
        <v>0</v>
      </c>
      <c r="AM29" s="95">
        <v>0</v>
      </c>
      <c r="AN29" s="95">
        <v>24576</v>
      </c>
      <c r="AO29" s="95">
        <v>24576</v>
      </c>
      <c r="AP29" s="95">
        <v>0</v>
      </c>
      <c r="AQ29" s="95">
        <v>0</v>
      </c>
      <c r="AR29" s="95">
        <v>0</v>
      </c>
      <c r="AS29" s="95">
        <v>4893200.557000001</v>
      </c>
      <c r="AT29" s="95">
        <v>3.1848627165014499E-2</v>
      </c>
      <c r="AU29" s="95">
        <v>4893200.5888486281</v>
      </c>
      <c r="AV29" s="95">
        <v>4726898.3196230792</v>
      </c>
      <c r="AW29" s="95">
        <v>759675.48765770043</v>
      </c>
      <c r="AX29" s="95">
        <v>0</v>
      </c>
      <c r="AY29" s="95">
        <v>166302.26922554895</v>
      </c>
      <c r="AZ29" s="95">
        <v>-759675.45580907329</v>
      </c>
      <c r="BA29" s="95">
        <v>0</v>
      </c>
      <c r="BB29" s="137"/>
    </row>
    <row r="30" spans="1:65" x14ac:dyDescent="0.3">
      <c r="A30" s="130">
        <v>138463</v>
      </c>
      <c r="B30" s="130">
        <v>3415400</v>
      </c>
      <c r="C30" s="131" t="s">
        <v>305</v>
      </c>
      <c r="D30" s="67">
        <v>621</v>
      </c>
      <c r="E30" s="124">
        <v>0</v>
      </c>
      <c r="F30" s="124">
        <v>621</v>
      </c>
      <c r="G30" s="95">
        <v>2843990.64</v>
      </c>
      <c r="H30" s="67">
        <v>363</v>
      </c>
      <c r="I30" s="95">
        <v>1873531.42</v>
      </c>
      <c r="J30" s="124">
        <v>984</v>
      </c>
      <c r="K30" s="95">
        <v>4717522.0600000005</v>
      </c>
      <c r="L30" s="67">
        <v>207.0000000000004</v>
      </c>
      <c r="M30" s="95">
        <v>97290</v>
      </c>
      <c r="N30" s="67">
        <v>266.00000000000051</v>
      </c>
      <c r="O30" s="95">
        <v>230090</v>
      </c>
      <c r="P30" s="67">
        <v>59.240816326530656</v>
      </c>
      <c r="Q30" s="95">
        <v>18957.060000000001</v>
      </c>
      <c r="R30" s="67">
        <v>116.47346938775559</v>
      </c>
      <c r="S30" s="95">
        <v>49501.22</v>
      </c>
      <c r="T30" s="67">
        <v>57.23265306122444</v>
      </c>
      <c r="U30" s="95">
        <v>34053.43</v>
      </c>
      <c r="V30" s="67">
        <v>74.302040816326581</v>
      </c>
      <c r="W30" s="95">
        <v>48296.33</v>
      </c>
      <c r="X30" s="67">
        <v>122.49795918367312</v>
      </c>
      <c r="Y30" s="95">
        <v>85748.57</v>
      </c>
      <c r="Z30" s="67">
        <v>104.42448979591853</v>
      </c>
      <c r="AA30" s="95">
        <v>92937.8</v>
      </c>
      <c r="AB30" s="95">
        <v>327380</v>
      </c>
      <c r="AC30" s="95">
        <v>329494.40999999997</v>
      </c>
      <c r="AD30" s="95">
        <v>656874.40999999992</v>
      </c>
      <c r="AE30" s="67">
        <v>5.005086469989827</v>
      </c>
      <c r="AF30" s="95">
        <v>7657.78</v>
      </c>
      <c r="AG30" s="67">
        <v>236.52769999999998</v>
      </c>
      <c r="AH30" s="64">
        <v>404462.36699999997</v>
      </c>
      <c r="AI30" s="95">
        <v>121300</v>
      </c>
      <c r="AJ30" s="95"/>
      <c r="AK30" s="95">
        <v>121300</v>
      </c>
      <c r="AL30" s="95">
        <v>0</v>
      </c>
      <c r="AM30" s="95">
        <v>0</v>
      </c>
      <c r="AN30" s="95">
        <v>31133.05</v>
      </c>
      <c r="AO30" s="95">
        <v>31133.05</v>
      </c>
      <c r="AP30" s="95">
        <v>0</v>
      </c>
      <c r="AQ30" s="95">
        <v>0</v>
      </c>
      <c r="AR30" s="95">
        <v>0</v>
      </c>
      <c r="AS30" s="95">
        <v>5938949.6670000004</v>
      </c>
      <c r="AT30" s="95">
        <v>3.7092821234229675E-2</v>
      </c>
      <c r="AU30" s="95">
        <v>5938949.704092822</v>
      </c>
      <c r="AV30" s="95">
        <v>5709083.6746029276</v>
      </c>
      <c r="AW30" s="95">
        <v>862739.91688417841</v>
      </c>
      <c r="AX30" s="95">
        <v>0</v>
      </c>
      <c r="AY30" s="95">
        <v>229866.0294898944</v>
      </c>
      <c r="AZ30" s="95">
        <v>-862739.87979135721</v>
      </c>
      <c r="BA30" s="95">
        <v>0</v>
      </c>
      <c r="BB30" s="137"/>
    </row>
    <row r="31" spans="1:65" x14ac:dyDescent="0.3">
      <c r="A31" s="130">
        <v>138850</v>
      </c>
      <c r="B31" s="130">
        <v>3415402</v>
      </c>
      <c r="C31" s="131" t="s">
        <v>306</v>
      </c>
      <c r="D31" s="67">
        <v>517</v>
      </c>
      <c r="E31" s="124">
        <v>0</v>
      </c>
      <c r="F31" s="124">
        <v>517</v>
      </c>
      <c r="G31" s="95">
        <v>2367702.35</v>
      </c>
      <c r="H31" s="67">
        <v>324</v>
      </c>
      <c r="I31" s="95">
        <v>1672242.92</v>
      </c>
      <c r="J31" s="124">
        <v>841</v>
      </c>
      <c r="K31" s="95">
        <v>4039945.27</v>
      </c>
      <c r="L31" s="67">
        <v>120.9999999999997</v>
      </c>
      <c r="M31" s="95">
        <v>56870</v>
      </c>
      <c r="N31" s="67">
        <v>155.9999999999996</v>
      </c>
      <c r="O31" s="95">
        <v>134940</v>
      </c>
      <c r="P31" s="67">
        <v>57.067857142857171</v>
      </c>
      <c r="Q31" s="95">
        <v>18261.71</v>
      </c>
      <c r="R31" s="67">
        <v>52.061904761904756</v>
      </c>
      <c r="S31" s="95">
        <v>22126.31</v>
      </c>
      <c r="T31" s="67">
        <v>41.048809523809517</v>
      </c>
      <c r="U31" s="95">
        <v>24424.04</v>
      </c>
      <c r="V31" s="67">
        <v>48.057142857142821</v>
      </c>
      <c r="W31" s="95">
        <v>31237.14</v>
      </c>
      <c r="X31" s="67">
        <v>112.13333333333306</v>
      </c>
      <c r="Y31" s="95">
        <v>78493.33</v>
      </c>
      <c r="Z31" s="67">
        <v>82.097619047619034</v>
      </c>
      <c r="AA31" s="95">
        <v>73066.880000000005</v>
      </c>
      <c r="AB31" s="95">
        <v>191810</v>
      </c>
      <c r="AC31" s="95">
        <v>247609.41000000003</v>
      </c>
      <c r="AD31" s="95">
        <v>439419.41000000003</v>
      </c>
      <c r="AE31" s="67">
        <v>4.004761904761903</v>
      </c>
      <c r="AF31" s="95">
        <v>6127.29</v>
      </c>
      <c r="AG31" s="67">
        <v>129.91999999999999</v>
      </c>
      <c r="AH31" s="64">
        <v>222163.19999999998</v>
      </c>
      <c r="AI31" s="95">
        <v>121300</v>
      </c>
      <c r="AJ31" s="95"/>
      <c r="AK31" s="95">
        <v>121300</v>
      </c>
      <c r="AL31" s="95">
        <v>0</v>
      </c>
      <c r="AM31" s="95">
        <v>0</v>
      </c>
      <c r="AN31" s="95">
        <v>23756.799999999999</v>
      </c>
      <c r="AO31" s="95">
        <v>23756.799999999999</v>
      </c>
      <c r="AP31" s="95">
        <v>0</v>
      </c>
      <c r="AQ31" s="95">
        <v>0</v>
      </c>
      <c r="AR31" s="95">
        <v>0</v>
      </c>
      <c r="AS31" s="95">
        <v>4852711.97</v>
      </c>
      <c r="AT31" s="95">
        <v>2.5460688315893792E-2</v>
      </c>
      <c r="AU31" s="95">
        <v>4852711.9954606881</v>
      </c>
      <c r="AV31" s="95">
        <v>4716838.6792918015</v>
      </c>
      <c r="AW31" s="95">
        <v>775639.67663046648</v>
      </c>
      <c r="AX31" s="95">
        <v>0</v>
      </c>
      <c r="AY31" s="95">
        <v>135873.31616888661</v>
      </c>
      <c r="AZ31" s="95">
        <v>-775639.6511697782</v>
      </c>
      <c r="BA31" s="95">
        <v>0</v>
      </c>
      <c r="BB31" s="137"/>
    </row>
    <row r="32" spans="1:65" x14ac:dyDescent="0.3">
      <c r="A32" s="130">
        <v>101857</v>
      </c>
      <c r="B32" s="130">
        <v>3414009</v>
      </c>
      <c r="C32" s="131" t="s">
        <v>307</v>
      </c>
      <c r="D32" s="67">
        <v>528</v>
      </c>
      <c r="E32" s="124">
        <v>0</v>
      </c>
      <c r="F32" s="124">
        <v>528</v>
      </c>
      <c r="G32" s="95">
        <v>2418079</v>
      </c>
      <c r="H32" s="67">
        <v>341</v>
      </c>
      <c r="I32" s="95">
        <v>1759984.06</v>
      </c>
      <c r="J32" s="124">
        <v>869</v>
      </c>
      <c r="K32" s="95">
        <v>4178063.06</v>
      </c>
      <c r="L32" s="67">
        <v>461.99999999999983</v>
      </c>
      <c r="M32" s="95">
        <v>217140</v>
      </c>
      <c r="N32" s="67">
        <v>584.99999999999989</v>
      </c>
      <c r="O32" s="95">
        <v>506025</v>
      </c>
      <c r="P32" s="67">
        <v>5.9999999999999956</v>
      </c>
      <c r="Q32" s="95">
        <v>1920</v>
      </c>
      <c r="R32" s="67">
        <v>30.999999999999957</v>
      </c>
      <c r="S32" s="95">
        <v>13175</v>
      </c>
      <c r="T32" s="67">
        <v>62.999999999999972</v>
      </c>
      <c r="U32" s="95">
        <v>37485</v>
      </c>
      <c r="V32" s="67">
        <v>98.999999999999659</v>
      </c>
      <c r="W32" s="95">
        <v>64350</v>
      </c>
      <c r="X32" s="67">
        <v>417.99999999999989</v>
      </c>
      <c r="Y32" s="95">
        <v>292600</v>
      </c>
      <c r="Z32" s="67">
        <v>234.00000000000031</v>
      </c>
      <c r="AA32" s="95">
        <v>208260</v>
      </c>
      <c r="AB32" s="95">
        <v>723165</v>
      </c>
      <c r="AC32" s="95">
        <v>617790</v>
      </c>
      <c r="AD32" s="95">
        <v>1340955</v>
      </c>
      <c r="AE32" s="67">
        <v>91.52662037037031</v>
      </c>
      <c r="AF32" s="95">
        <v>140035.73000000001</v>
      </c>
      <c r="AG32" s="67">
        <v>304.3082</v>
      </c>
      <c r="AH32" s="64">
        <v>520367.022</v>
      </c>
      <c r="AI32" s="95">
        <v>121300</v>
      </c>
      <c r="AJ32" s="95"/>
      <c r="AK32" s="95">
        <v>121300</v>
      </c>
      <c r="AL32" s="95">
        <v>0</v>
      </c>
      <c r="AM32" s="95">
        <v>0</v>
      </c>
      <c r="AN32" s="95">
        <v>7526.4</v>
      </c>
      <c r="AO32" s="95">
        <v>7526.4</v>
      </c>
      <c r="AP32" s="95">
        <v>0</v>
      </c>
      <c r="AQ32" s="95">
        <v>0</v>
      </c>
      <c r="AR32" s="95">
        <v>0</v>
      </c>
      <c r="AS32" s="95">
        <v>6308247.2120000012</v>
      </c>
      <c r="AT32" s="95">
        <v>1.9116104197738366E-2</v>
      </c>
      <c r="AU32" s="95">
        <v>6308247.2311161058</v>
      </c>
      <c r="AV32" s="95">
        <v>6194732.4681195468</v>
      </c>
      <c r="AW32" s="95">
        <v>941232.66683566023</v>
      </c>
      <c r="AX32" s="95">
        <v>0</v>
      </c>
      <c r="AY32" s="95">
        <v>113514.76299655903</v>
      </c>
      <c r="AZ32" s="95">
        <v>-941232.647719556</v>
      </c>
      <c r="BA32" s="95">
        <v>0</v>
      </c>
      <c r="BB32" s="137"/>
    </row>
    <row r="33" spans="1:60" x14ac:dyDescent="0.3">
      <c r="A33" s="130">
        <v>136119</v>
      </c>
      <c r="B33" s="130">
        <v>3416908</v>
      </c>
      <c r="C33" s="131" t="s">
        <v>308</v>
      </c>
      <c r="D33" s="67">
        <v>409</v>
      </c>
      <c r="E33" s="124">
        <v>0</v>
      </c>
      <c r="F33" s="124">
        <v>409</v>
      </c>
      <c r="G33" s="95">
        <v>1873095.28</v>
      </c>
      <c r="H33" s="67">
        <v>212</v>
      </c>
      <c r="I33" s="95">
        <v>1094183.6399999999</v>
      </c>
      <c r="J33" s="124">
        <v>621</v>
      </c>
      <c r="K33" s="95">
        <v>2967278.92</v>
      </c>
      <c r="L33" s="67">
        <v>367.00000000000023</v>
      </c>
      <c r="M33" s="95">
        <v>172490</v>
      </c>
      <c r="N33" s="67">
        <v>405.99999999999983</v>
      </c>
      <c r="O33" s="95">
        <v>351190</v>
      </c>
      <c r="P33" s="67">
        <v>26.000000000000018</v>
      </c>
      <c r="Q33" s="95">
        <v>8320</v>
      </c>
      <c r="R33" s="67">
        <v>85.000000000000099</v>
      </c>
      <c r="S33" s="95">
        <v>36125</v>
      </c>
      <c r="T33" s="67">
        <v>35.000000000000014</v>
      </c>
      <c r="U33" s="95">
        <v>20825</v>
      </c>
      <c r="V33" s="67">
        <v>28.999999999999996</v>
      </c>
      <c r="W33" s="95">
        <v>18850</v>
      </c>
      <c r="X33" s="67">
        <v>244.99999999999997</v>
      </c>
      <c r="Y33" s="95">
        <v>171500</v>
      </c>
      <c r="Z33" s="67">
        <v>155.99999999999997</v>
      </c>
      <c r="AA33" s="95">
        <v>138840</v>
      </c>
      <c r="AB33" s="95">
        <v>523680</v>
      </c>
      <c r="AC33" s="95">
        <v>394460</v>
      </c>
      <c r="AD33" s="95">
        <v>918140</v>
      </c>
      <c r="AE33" s="67">
        <v>21.136142625607782</v>
      </c>
      <c r="AF33" s="95">
        <v>32338.3</v>
      </c>
      <c r="AG33" s="67">
        <v>241.33160000000001</v>
      </c>
      <c r="AH33" s="64">
        <v>412677.03599999996</v>
      </c>
      <c r="AI33" s="95">
        <v>121300</v>
      </c>
      <c r="AJ33" s="95"/>
      <c r="AK33" s="95">
        <v>121300</v>
      </c>
      <c r="AL33" s="95">
        <v>0</v>
      </c>
      <c r="AM33" s="95">
        <v>0</v>
      </c>
      <c r="AN33" s="95">
        <v>55808</v>
      </c>
      <c r="AO33" s="95">
        <v>55808</v>
      </c>
      <c r="AP33" s="95">
        <v>0</v>
      </c>
      <c r="AQ33" s="95">
        <v>0</v>
      </c>
      <c r="AR33" s="95">
        <v>0</v>
      </c>
      <c r="AS33" s="95">
        <v>4507542.2560000001</v>
      </c>
      <c r="AT33" s="95">
        <v>3.7422331071333796E-2</v>
      </c>
      <c r="AU33" s="95">
        <v>4507542.2934223311</v>
      </c>
      <c r="AV33" s="95">
        <v>4298834.6724363752</v>
      </c>
      <c r="AW33" s="95">
        <v>585487.46088780754</v>
      </c>
      <c r="AX33" s="95">
        <v>0</v>
      </c>
      <c r="AY33" s="95">
        <v>208707.62098595593</v>
      </c>
      <c r="AZ33" s="95">
        <v>-585487.42346547649</v>
      </c>
      <c r="BA33" s="95">
        <v>0</v>
      </c>
      <c r="BB33" s="137"/>
    </row>
    <row r="34" spans="1:60" x14ac:dyDescent="0.3">
      <c r="A34" s="133">
        <v>135174</v>
      </c>
      <c r="B34" s="133">
        <v>3416907</v>
      </c>
      <c r="C34" s="134" t="s">
        <v>309</v>
      </c>
      <c r="D34" s="67">
        <v>465</v>
      </c>
      <c r="E34" s="124">
        <v>50</v>
      </c>
      <c r="F34" s="124">
        <v>515</v>
      </c>
      <c r="G34" s="95">
        <v>2358542.96</v>
      </c>
      <c r="H34" s="67">
        <v>261</v>
      </c>
      <c r="I34" s="95">
        <v>1347084.57</v>
      </c>
      <c r="J34" s="124">
        <v>776</v>
      </c>
      <c r="K34" s="95">
        <v>3705627.5300000003</v>
      </c>
      <c r="L34" s="67">
        <v>153.91735537190121</v>
      </c>
      <c r="M34" s="95">
        <v>72341.16</v>
      </c>
      <c r="N34" s="67">
        <v>219.11845730027576</v>
      </c>
      <c r="O34" s="95">
        <v>189537.47</v>
      </c>
      <c r="P34" s="67">
        <v>64.220689655172436</v>
      </c>
      <c r="Q34" s="95">
        <v>20550.62</v>
      </c>
      <c r="R34" s="67">
        <v>53.517241379310335</v>
      </c>
      <c r="S34" s="95">
        <v>22744.83</v>
      </c>
      <c r="T34" s="67">
        <v>38.532413793103444</v>
      </c>
      <c r="U34" s="95">
        <v>22926.79</v>
      </c>
      <c r="V34" s="67">
        <v>50.306206896551686</v>
      </c>
      <c r="W34" s="95">
        <v>32699.03</v>
      </c>
      <c r="X34" s="67">
        <v>146.6372413793101</v>
      </c>
      <c r="Y34" s="95">
        <v>102646.07</v>
      </c>
      <c r="Z34" s="67">
        <v>108.10482758620674</v>
      </c>
      <c r="AA34" s="95">
        <v>96213.3</v>
      </c>
      <c r="AB34" s="95">
        <v>261878.63</v>
      </c>
      <c r="AC34" s="95">
        <v>297780.64</v>
      </c>
      <c r="AD34" s="95">
        <v>559659.27</v>
      </c>
      <c r="AE34" s="67">
        <v>6.4132231404958722</v>
      </c>
      <c r="AF34" s="95">
        <v>9812.23</v>
      </c>
      <c r="AG34" s="67">
        <v>65.573899999999995</v>
      </c>
      <c r="AH34" s="64">
        <v>112131.36899999999</v>
      </c>
      <c r="AI34" s="95">
        <v>121300</v>
      </c>
      <c r="AJ34" s="95"/>
      <c r="AK34" s="95">
        <v>121300</v>
      </c>
      <c r="AL34" s="95">
        <v>0</v>
      </c>
      <c r="AM34" s="95">
        <v>0</v>
      </c>
      <c r="AN34" s="95">
        <v>22118.400000000001</v>
      </c>
      <c r="AO34" s="95">
        <v>22118.400000000001</v>
      </c>
      <c r="AP34" s="95">
        <v>0</v>
      </c>
      <c r="AQ34" s="95">
        <v>0</v>
      </c>
      <c r="AR34" s="95">
        <v>0</v>
      </c>
      <c r="AS34" s="95">
        <v>4530648.7990000015</v>
      </c>
      <c r="AT34" s="95">
        <v>3.122439688816522E-2</v>
      </c>
      <c r="AU34" s="95">
        <v>4530648.8302243985</v>
      </c>
      <c r="AV34" s="95">
        <v>4379280.0053178789</v>
      </c>
      <c r="AW34" s="95">
        <v>694477.2256316992</v>
      </c>
      <c r="AX34" s="95">
        <v>0</v>
      </c>
      <c r="AY34" s="95">
        <v>151368.82490651961</v>
      </c>
      <c r="AZ34" s="95">
        <v>-694477.1944073023</v>
      </c>
      <c r="BA34" s="95">
        <v>0</v>
      </c>
      <c r="BB34" s="137"/>
    </row>
    <row r="35" spans="1:60" x14ac:dyDescent="0.3">
      <c r="A35" s="130">
        <v>137916</v>
      </c>
      <c r="B35" s="130">
        <v>3415404</v>
      </c>
      <c r="C35" s="131" t="s">
        <v>310</v>
      </c>
      <c r="D35" s="67">
        <v>540</v>
      </c>
      <c r="E35" s="124">
        <v>0</v>
      </c>
      <c r="F35" s="124">
        <v>540</v>
      </c>
      <c r="G35" s="95">
        <v>2473035.34</v>
      </c>
      <c r="H35" s="67">
        <v>361</v>
      </c>
      <c r="I35" s="95">
        <v>1863208.93</v>
      </c>
      <c r="J35" s="124">
        <v>901</v>
      </c>
      <c r="K35" s="95">
        <v>4336244.2699999996</v>
      </c>
      <c r="L35" s="67">
        <v>101.99999999999972</v>
      </c>
      <c r="M35" s="95">
        <v>47940</v>
      </c>
      <c r="N35" s="67">
        <v>166.0000000000002</v>
      </c>
      <c r="O35" s="95">
        <v>143590</v>
      </c>
      <c r="P35" s="67">
        <v>52.231884057970994</v>
      </c>
      <c r="Q35" s="95">
        <v>16714.2</v>
      </c>
      <c r="R35" s="67">
        <v>54.240802675585307</v>
      </c>
      <c r="S35" s="95">
        <v>23052.34</v>
      </c>
      <c r="T35" s="67">
        <v>34.151616499442589</v>
      </c>
      <c r="U35" s="95">
        <v>20320.21</v>
      </c>
      <c r="V35" s="67">
        <v>44.196209587513898</v>
      </c>
      <c r="W35" s="95">
        <v>28727.54</v>
      </c>
      <c r="X35" s="67">
        <v>107.47714604236306</v>
      </c>
      <c r="Y35" s="95">
        <v>75234</v>
      </c>
      <c r="Z35" s="67">
        <v>68.303232998885179</v>
      </c>
      <c r="AA35" s="95">
        <v>60789.88</v>
      </c>
      <c r="AB35" s="95">
        <v>191530</v>
      </c>
      <c r="AC35" s="95">
        <v>224838.17</v>
      </c>
      <c r="AD35" s="95">
        <v>416368.17000000004</v>
      </c>
      <c r="AE35" s="67">
        <v>13.028921023359244</v>
      </c>
      <c r="AF35" s="95">
        <v>19934.25</v>
      </c>
      <c r="AG35" s="67">
        <v>2.3386</v>
      </c>
      <c r="AH35" s="64">
        <v>3999.0060000000003</v>
      </c>
      <c r="AI35" s="95">
        <v>121300</v>
      </c>
      <c r="AJ35" s="95"/>
      <c r="AK35" s="95">
        <v>121300</v>
      </c>
      <c r="AL35" s="95">
        <v>80179.304000000178</v>
      </c>
      <c r="AM35" s="95">
        <v>0</v>
      </c>
      <c r="AN35" s="95">
        <v>43776</v>
      </c>
      <c r="AO35" s="95">
        <v>43776</v>
      </c>
      <c r="AP35" s="95">
        <v>0</v>
      </c>
      <c r="AQ35" s="95">
        <v>0</v>
      </c>
      <c r="AR35" s="95">
        <v>0</v>
      </c>
      <c r="AS35" s="95">
        <v>5021801</v>
      </c>
      <c r="AT35" s="95">
        <v>1.7275121661466556E-2</v>
      </c>
      <c r="AU35" s="95">
        <v>5021801.017275122</v>
      </c>
      <c r="AV35" s="95">
        <v>4900959.1354563888</v>
      </c>
      <c r="AW35" s="95">
        <v>928460.78093040863</v>
      </c>
      <c r="AX35" s="95">
        <v>0</v>
      </c>
      <c r="AY35" s="95">
        <v>120841.88181873318</v>
      </c>
      <c r="AZ35" s="95">
        <v>-928460.76365528698</v>
      </c>
      <c r="BA35" s="95">
        <v>80179.304000000178</v>
      </c>
      <c r="BB35" s="137"/>
    </row>
    <row r="36" spans="1:60" x14ac:dyDescent="0.3">
      <c r="A36" s="130">
        <v>136409</v>
      </c>
      <c r="B36" s="130">
        <v>3414797</v>
      </c>
      <c r="C36" s="131" t="s">
        <v>311</v>
      </c>
      <c r="D36" s="67">
        <v>205</v>
      </c>
      <c r="E36" s="124">
        <v>0</v>
      </c>
      <c r="F36" s="124">
        <v>205</v>
      </c>
      <c r="G36" s="95">
        <v>938837.49</v>
      </c>
      <c r="H36" s="67">
        <v>143</v>
      </c>
      <c r="I36" s="95">
        <v>738057.83</v>
      </c>
      <c r="J36" s="124">
        <v>348</v>
      </c>
      <c r="K36" s="95">
        <v>1676895.3199999998</v>
      </c>
      <c r="L36" s="67">
        <v>183.99999999999997</v>
      </c>
      <c r="M36" s="95">
        <v>86480</v>
      </c>
      <c r="N36" s="67">
        <v>243.00000000000017</v>
      </c>
      <c r="O36" s="95">
        <v>210195</v>
      </c>
      <c r="P36" s="67">
        <v>13.037463976945261</v>
      </c>
      <c r="Q36" s="95">
        <v>4171.99</v>
      </c>
      <c r="R36" s="67">
        <v>20.05763688760808</v>
      </c>
      <c r="S36" s="95">
        <v>8524.5</v>
      </c>
      <c r="T36" s="67">
        <v>18.051873198847247</v>
      </c>
      <c r="U36" s="95">
        <v>10740.86</v>
      </c>
      <c r="V36" s="67">
        <v>27.077809798270906</v>
      </c>
      <c r="W36" s="95">
        <v>17600.580000000002</v>
      </c>
      <c r="X36" s="67">
        <v>157.45244956772336</v>
      </c>
      <c r="Y36" s="95">
        <v>110216.71</v>
      </c>
      <c r="Z36" s="67">
        <v>96.276657060518744</v>
      </c>
      <c r="AA36" s="95">
        <v>85686.22</v>
      </c>
      <c r="AB36" s="95">
        <v>296675</v>
      </c>
      <c r="AC36" s="95">
        <v>236940.86000000002</v>
      </c>
      <c r="AD36" s="95">
        <v>533615.86</v>
      </c>
      <c r="AE36" s="67">
        <v>21</v>
      </c>
      <c r="AF36" s="95">
        <v>32130</v>
      </c>
      <c r="AG36" s="67">
        <v>125.7255</v>
      </c>
      <c r="AH36" s="64">
        <v>214990.60499999998</v>
      </c>
      <c r="AI36" s="95">
        <v>121300</v>
      </c>
      <c r="AJ36" s="95"/>
      <c r="AK36" s="95">
        <v>121300</v>
      </c>
      <c r="AL36" s="95">
        <v>0</v>
      </c>
      <c r="AM36" s="95">
        <v>0</v>
      </c>
      <c r="AN36" s="95">
        <v>12211</v>
      </c>
      <c r="AO36" s="95">
        <v>12211</v>
      </c>
      <c r="AP36" s="95">
        <v>0</v>
      </c>
      <c r="AQ36" s="95">
        <v>0</v>
      </c>
      <c r="AR36" s="95">
        <v>0</v>
      </c>
      <c r="AS36" s="95">
        <v>2591142.7849999997</v>
      </c>
      <c r="AT36" s="95">
        <v>4.507964268897402E-2</v>
      </c>
      <c r="AU36" s="95">
        <v>2591142.8300796426</v>
      </c>
      <c r="AV36" s="95">
        <v>2469852.1386886355</v>
      </c>
      <c r="AW36" s="95">
        <v>314736.4181428848</v>
      </c>
      <c r="AX36" s="95">
        <v>0</v>
      </c>
      <c r="AY36" s="95">
        <v>121290.69139100704</v>
      </c>
      <c r="AZ36" s="95">
        <v>-314736.37306324212</v>
      </c>
      <c r="BA36" s="95">
        <v>0</v>
      </c>
      <c r="BB36" s="137"/>
    </row>
    <row r="37" spans="1:60" x14ac:dyDescent="0.3">
      <c r="A37" s="130">
        <v>139589</v>
      </c>
      <c r="B37" s="130">
        <v>3414003</v>
      </c>
      <c r="C37" s="131" t="s">
        <v>312</v>
      </c>
      <c r="D37" s="67">
        <v>0</v>
      </c>
      <c r="E37" s="124">
        <v>0</v>
      </c>
      <c r="F37" s="124">
        <v>0</v>
      </c>
      <c r="G37" s="95">
        <v>0</v>
      </c>
      <c r="H37" s="67">
        <v>178</v>
      </c>
      <c r="I37" s="95">
        <v>918701.36</v>
      </c>
      <c r="J37" s="124">
        <v>178</v>
      </c>
      <c r="K37" s="95">
        <v>918701.36</v>
      </c>
      <c r="L37" s="67">
        <v>39.000000000000064</v>
      </c>
      <c r="M37" s="95">
        <v>18330</v>
      </c>
      <c r="N37" s="67">
        <v>73.000000000000043</v>
      </c>
      <c r="O37" s="95">
        <v>63145</v>
      </c>
      <c r="P37" s="67">
        <v>8</v>
      </c>
      <c r="Q37" s="95">
        <v>2560</v>
      </c>
      <c r="R37" s="67">
        <v>19.000000000000025</v>
      </c>
      <c r="S37" s="95">
        <v>8075</v>
      </c>
      <c r="T37" s="67">
        <v>12.000000000000009</v>
      </c>
      <c r="U37" s="95">
        <v>7140</v>
      </c>
      <c r="V37" s="67">
        <v>11.000000000000005</v>
      </c>
      <c r="W37" s="95">
        <v>7150</v>
      </c>
      <c r="X37" s="67">
        <v>39.000000000000064</v>
      </c>
      <c r="Y37" s="95">
        <v>27300</v>
      </c>
      <c r="Z37" s="67">
        <v>25.999999999999986</v>
      </c>
      <c r="AA37" s="95">
        <v>23140</v>
      </c>
      <c r="AB37" s="95">
        <v>81475</v>
      </c>
      <c r="AC37" s="95">
        <v>75365</v>
      </c>
      <c r="AD37" s="95">
        <v>156840</v>
      </c>
      <c r="AE37" s="67">
        <v>1.0056497175141237</v>
      </c>
      <c r="AF37" s="95">
        <v>1538.64</v>
      </c>
      <c r="AG37" s="67">
        <v>37.429900000000004</v>
      </c>
      <c r="AH37" s="64">
        <v>64005.129000000001</v>
      </c>
      <c r="AI37" s="95">
        <v>121300</v>
      </c>
      <c r="AJ37" s="95"/>
      <c r="AK37" s="95">
        <v>121300</v>
      </c>
      <c r="AL37" s="95">
        <v>0</v>
      </c>
      <c r="AM37" s="95">
        <v>0</v>
      </c>
      <c r="AN37" s="95">
        <v>0</v>
      </c>
      <c r="AO37" s="95">
        <v>0</v>
      </c>
      <c r="AP37" s="95">
        <v>0</v>
      </c>
      <c r="AQ37" s="95">
        <v>0</v>
      </c>
      <c r="AR37" s="95">
        <v>0</v>
      </c>
      <c r="AS37" s="95">
        <v>1262385.1289999997</v>
      </c>
      <c r="AT37" s="95">
        <v>2.5781857583193648E-2</v>
      </c>
      <c r="AU37" s="95">
        <v>1262385.1547818573</v>
      </c>
      <c r="AV37" s="95">
        <v>1226298.5855029528</v>
      </c>
      <c r="AW37" s="95">
        <v>178182.72928223625</v>
      </c>
      <c r="AX37" s="95">
        <v>0</v>
      </c>
      <c r="AY37" s="95">
        <v>36086.56927890447</v>
      </c>
      <c r="AZ37" s="95">
        <v>-178182.70350037867</v>
      </c>
      <c r="BA37" s="95">
        <v>0</v>
      </c>
      <c r="BB37" s="137"/>
    </row>
    <row r="38" spans="1:60" x14ac:dyDescent="0.3">
      <c r="A38" s="130">
        <v>138696</v>
      </c>
      <c r="B38" s="130">
        <v>3414306</v>
      </c>
      <c r="C38" s="131" t="s">
        <v>313</v>
      </c>
      <c r="D38" s="67">
        <v>548</v>
      </c>
      <c r="E38" s="124">
        <v>0</v>
      </c>
      <c r="F38" s="124">
        <v>548</v>
      </c>
      <c r="G38" s="95">
        <v>2509672.9</v>
      </c>
      <c r="H38" s="67">
        <v>353</v>
      </c>
      <c r="I38" s="95">
        <v>1821918.98</v>
      </c>
      <c r="J38" s="124">
        <v>901</v>
      </c>
      <c r="K38" s="95">
        <v>4331591.88</v>
      </c>
      <c r="L38" s="67">
        <v>283.9999999999996</v>
      </c>
      <c r="M38" s="95">
        <v>133480</v>
      </c>
      <c r="N38" s="67">
        <v>359.00000000000028</v>
      </c>
      <c r="O38" s="95">
        <v>310535</v>
      </c>
      <c r="P38" s="67">
        <v>59.329241071428584</v>
      </c>
      <c r="Q38" s="95">
        <v>18985.36</v>
      </c>
      <c r="R38" s="67">
        <v>83.463169642857167</v>
      </c>
      <c r="S38" s="95">
        <v>35471.85</v>
      </c>
      <c r="T38" s="67">
        <v>64.357142857142833</v>
      </c>
      <c r="U38" s="95">
        <v>38292.5</v>
      </c>
      <c r="V38" s="67">
        <v>93.51897321428585</v>
      </c>
      <c r="W38" s="95">
        <v>60787.33</v>
      </c>
      <c r="X38" s="67">
        <v>339.88616071428584</v>
      </c>
      <c r="Y38" s="95">
        <v>237920.31</v>
      </c>
      <c r="Z38" s="67">
        <v>118.65848214285752</v>
      </c>
      <c r="AA38" s="95">
        <v>105606.05</v>
      </c>
      <c r="AB38" s="95">
        <v>444015</v>
      </c>
      <c r="AC38" s="95">
        <v>497063.39999999997</v>
      </c>
      <c r="AD38" s="95">
        <v>941078.39999999991</v>
      </c>
      <c r="AE38" s="67">
        <v>21.023333333333301</v>
      </c>
      <c r="AF38" s="95">
        <v>32165.7</v>
      </c>
      <c r="AG38" s="67">
        <v>243.7373</v>
      </c>
      <c r="AH38" s="64">
        <v>416790.783</v>
      </c>
      <c r="AI38" s="95">
        <v>121300</v>
      </c>
      <c r="AJ38" s="95"/>
      <c r="AK38" s="95">
        <v>121300</v>
      </c>
      <c r="AL38" s="95">
        <v>0</v>
      </c>
      <c r="AM38" s="95">
        <v>0</v>
      </c>
      <c r="AN38" s="95">
        <v>35015.870000000003</v>
      </c>
      <c r="AO38" s="95">
        <v>35015.870000000003</v>
      </c>
      <c r="AP38" s="95">
        <v>0</v>
      </c>
      <c r="AQ38" s="95">
        <v>174464</v>
      </c>
      <c r="AR38" s="95">
        <v>0</v>
      </c>
      <c r="AS38" s="95">
        <v>6052406.6329999994</v>
      </c>
      <c r="AT38" s="95">
        <v>3.6952513882073768E-2</v>
      </c>
      <c r="AU38" s="95">
        <v>6052406.6699525137</v>
      </c>
      <c r="AV38" s="95">
        <v>5815880.6261909967</v>
      </c>
      <c r="AW38" s="95">
        <v>817883.2040397611</v>
      </c>
      <c r="AX38" s="95">
        <v>0</v>
      </c>
      <c r="AY38" s="95">
        <v>236526.04376151692</v>
      </c>
      <c r="AZ38" s="95">
        <v>-817883.16708724725</v>
      </c>
      <c r="BA38" s="95">
        <v>0</v>
      </c>
      <c r="BB38" s="137"/>
    </row>
    <row r="39" spans="1:60" x14ac:dyDescent="0.3">
      <c r="A39" s="130"/>
      <c r="B39" s="130"/>
      <c r="C39" s="131"/>
      <c r="G39" s="137"/>
      <c r="H39" s="137"/>
      <c r="I39" s="137"/>
      <c r="J39" s="137"/>
      <c r="K39" s="137"/>
      <c r="M39" s="137"/>
      <c r="N39" s="137"/>
      <c r="O39" s="137"/>
      <c r="P39" s="137"/>
      <c r="Q39" s="137"/>
      <c r="R39" s="137"/>
      <c r="S39" s="137"/>
      <c r="T39" s="67"/>
      <c r="U39" s="137"/>
      <c r="V39" s="67"/>
      <c r="W39" s="137"/>
      <c r="X39" s="67"/>
      <c r="Y39" s="137"/>
      <c r="Z39" s="67"/>
      <c r="AA39" s="137"/>
      <c r="AB39" s="137"/>
      <c r="AC39" s="137"/>
      <c r="AD39" s="137"/>
      <c r="AE39" s="67"/>
      <c r="AF39" s="137"/>
      <c r="AG39" s="67"/>
      <c r="AH39" s="137"/>
      <c r="AI39" s="137"/>
      <c r="AJ39" s="137"/>
      <c r="AK39" s="137"/>
      <c r="AL39" s="137"/>
      <c r="AM39" s="137"/>
      <c r="AN39" s="137"/>
      <c r="AO39" s="137"/>
      <c r="AP39" s="137"/>
      <c r="AQ39" s="137"/>
      <c r="AR39" s="137"/>
      <c r="AS39" s="137"/>
      <c r="AT39" s="137"/>
      <c r="AU39" s="137"/>
      <c r="AV39" s="137"/>
      <c r="AW39" s="137"/>
      <c r="AX39" s="137"/>
      <c r="AY39" s="137"/>
      <c r="AZ39" s="137"/>
    </row>
    <row r="40" spans="1:60" x14ac:dyDescent="0.3">
      <c r="C40" s="123" t="s">
        <v>1045</v>
      </c>
      <c r="D40" s="477">
        <v>8374</v>
      </c>
      <c r="E40" s="477">
        <v>78</v>
      </c>
      <c r="F40" s="477">
        <v>8452</v>
      </c>
      <c r="G40" s="477">
        <v>38707582.74000001</v>
      </c>
      <c r="H40" s="477">
        <v>5723</v>
      </c>
      <c r="I40" s="477">
        <v>29537796.960000001</v>
      </c>
      <c r="J40" s="477">
        <v>14175</v>
      </c>
      <c r="K40" s="477">
        <v>68245379.700000018</v>
      </c>
      <c r="L40" s="477">
        <v>5210.4889202425711</v>
      </c>
      <c r="M40" s="477">
        <v>2448929.7999999998</v>
      </c>
      <c r="N40" s="477">
        <v>6481.2888486655638</v>
      </c>
      <c r="O40" s="477">
        <v>5606314.8600000003</v>
      </c>
      <c r="P40" s="477">
        <v>671.08509412054104</v>
      </c>
      <c r="Q40" s="477">
        <v>214747.21999999997</v>
      </c>
      <c r="R40" s="477">
        <v>1060.4792083752227</v>
      </c>
      <c r="S40" s="477">
        <v>450703.67000000004</v>
      </c>
      <c r="T40" s="477">
        <v>962.50377647992741</v>
      </c>
      <c r="U40" s="477">
        <v>572689.75</v>
      </c>
      <c r="V40" s="477">
        <v>1140.7806780773603</v>
      </c>
      <c r="W40" s="477">
        <v>741507.45</v>
      </c>
      <c r="X40" s="477">
        <v>4163.2982924756298</v>
      </c>
      <c r="Y40" s="477">
        <v>2914308.8</v>
      </c>
      <c r="Z40" s="477">
        <v>2918.1967666591063</v>
      </c>
      <c r="AA40" s="477">
        <v>2597195.13</v>
      </c>
      <c r="AB40" s="477">
        <v>8055244.6600000001</v>
      </c>
      <c r="AC40" s="477">
        <v>7491152.0200000014</v>
      </c>
      <c r="AD40" s="477">
        <v>15546396.68</v>
      </c>
      <c r="AE40" s="477">
        <v>644.62249477273747</v>
      </c>
      <c r="AF40" s="477">
        <v>986272.42</v>
      </c>
      <c r="AG40" s="477">
        <v>3362.2039000000004</v>
      </c>
      <c r="AH40" s="477">
        <v>5749368.6690000007</v>
      </c>
      <c r="AI40" s="477">
        <v>2183400</v>
      </c>
      <c r="AJ40" s="477">
        <v>0</v>
      </c>
      <c r="AK40" s="477">
        <v>2183400</v>
      </c>
      <c r="AL40" s="477">
        <v>80179.304000000178</v>
      </c>
      <c r="AM40" s="477">
        <v>0</v>
      </c>
      <c r="AN40" s="477">
        <v>509141.01</v>
      </c>
      <c r="AO40" s="477">
        <v>509141.01</v>
      </c>
      <c r="AP40" s="477">
        <v>817710</v>
      </c>
      <c r="AQ40" s="477">
        <v>418095</v>
      </c>
      <c r="AR40" s="477">
        <v>0</v>
      </c>
      <c r="AS40" s="477">
        <v>94535942.782999992</v>
      </c>
      <c r="AT40" s="477">
        <v>0.43688201409507582</v>
      </c>
      <c r="AU40" s="477">
        <v>94535943.219882026</v>
      </c>
      <c r="AV40" s="477">
        <v>91756324.304161087</v>
      </c>
      <c r="AW40" s="477">
        <v>14042964.002567505</v>
      </c>
      <c r="AX40" s="477">
        <v>0</v>
      </c>
      <c r="AY40" s="477">
        <v>2779618.9157209294</v>
      </c>
      <c r="AZ40" s="477">
        <v>-14042963.56568549</v>
      </c>
      <c r="BA40" s="477">
        <v>80179.304000000178</v>
      </c>
    </row>
    <row r="41" spans="1:60" x14ac:dyDescent="0.3">
      <c r="G41"/>
      <c r="I41"/>
      <c r="K41"/>
      <c r="T41" s="67"/>
      <c r="V41" s="67"/>
      <c r="X41" s="67"/>
      <c r="Z41" s="67"/>
      <c r="AE41" s="67"/>
      <c r="AG41" s="67"/>
      <c r="AP41" s="95"/>
      <c r="AQ41" s="95"/>
      <c r="AR41" s="95"/>
      <c r="AS41" s="95"/>
      <c r="AT41" s="95"/>
      <c r="AU41" s="95"/>
      <c r="AV41" s="95"/>
      <c r="AW41" s="95"/>
      <c r="AX41" s="95"/>
      <c r="AY41" s="95"/>
      <c r="AZ41" s="95"/>
      <c r="BA41" s="95"/>
    </row>
    <row r="42" spans="1:60" x14ac:dyDescent="0.3">
      <c r="A42" s="123" t="s">
        <v>1051</v>
      </c>
      <c r="D42" s="477">
        <v>15308</v>
      </c>
      <c r="E42" s="477">
        <v>113</v>
      </c>
      <c r="F42" s="477">
        <v>15421</v>
      </c>
      <c r="G42" s="478">
        <v>70623477.680000007</v>
      </c>
      <c r="H42" s="477">
        <v>9966</v>
      </c>
      <c r="I42" s="478">
        <v>51436953.450000003</v>
      </c>
      <c r="J42" s="477">
        <v>25387</v>
      </c>
      <c r="K42" s="478">
        <v>122060431.13000003</v>
      </c>
      <c r="L42" s="479">
        <v>8451.8007897255484</v>
      </c>
      <c r="M42" s="478">
        <v>3972346.37</v>
      </c>
      <c r="N42" s="479">
        <v>10610.040828883091</v>
      </c>
      <c r="O42" s="478">
        <v>9177685.3300000001</v>
      </c>
      <c r="P42" s="479">
        <v>1296.9058827259032</v>
      </c>
      <c r="Q42" s="478">
        <v>415009.88</v>
      </c>
      <c r="R42" s="479">
        <v>2085.3289550259442</v>
      </c>
      <c r="S42" s="478">
        <v>886264.81</v>
      </c>
      <c r="T42" s="479">
        <v>1746.6184175231515</v>
      </c>
      <c r="U42" s="478">
        <v>1039237.96</v>
      </c>
      <c r="V42" s="479">
        <v>2087.5584510208746</v>
      </c>
      <c r="W42" s="478">
        <v>1356913.01</v>
      </c>
      <c r="X42" s="479">
        <v>6502.4250164329005</v>
      </c>
      <c r="Y42" s="478">
        <v>4551697.5</v>
      </c>
      <c r="Z42" s="479">
        <v>4840.1076831004593</v>
      </c>
      <c r="AA42" s="478">
        <v>4307695.84</v>
      </c>
      <c r="AB42" s="478">
        <v>13150031.699999999</v>
      </c>
      <c r="AC42" s="478">
        <v>12556819</v>
      </c>
      <c r="AD42" s="478">
        <v>25706850.699999999</v>
      </c>
      <c r="AE42" s="479">
        <v>792.4102751150059</v>
      </c>
      <c r="AF42" s="478">
        <v>1212387.73</v>
      </c>
      <c r="AG42" s="479">
        <v>5741.8141000000005</v>
      </c>
      <c r="AH42" s="478">
        <v>9818502.1110000014</v>
      </c>
      <c r="AI42" s="478">
        <v>3639000</v>
      </c>
      <c r="AJ42" s="478">
        <v>0</v>
      </c>
      <c r="AK42" s="478">
        <v>3639000</v>
      </c>
      <c r="AL42" s="478">
        <v>80179.304000000178</v>
      </c>
      <c r="AM42" s="478">
        <v>0</v>
      </c>
      <c r="AN42" s="478">
        <v>1414806.4300000002</v>
      </c>
      <c r="AO42" s="478">
        <v>1414806.4300000002</v>
      </c>
      <c r="AP42" s="478">
        <v>1198368</v>
      </c>
      <c r="AQ42" s="478">
        <v>1391053</v>
      </c>
      <c r="AR42" s="478">
        <v>292270.457544</v>
      </c>
      <c r="AS42" s="478">
        <v>166813848.862544</v>
      </c>
      <c r="AT42" s="478">
        <v>0.73506902070379587</v>
      </c>
      <c r="AU42" s="478">
        <v>166813849.59761304</v>
      </c>
      <c r="AV42" s="478">
        <v>161505024.78707981</v>
      </c>
      <c r="AW42" s="478">
        <v>24871460.206451692</v>
      </c>
      <c r="AX42" s="478">
        <v>0</v>
      </c>
      <c r="AY42" s="478">
        <v>5308824.8105332162</v>
      </c>
      <c r="AZ42" s="478">
        <v>-24871459.471382666</v>
      </c>
      <c r="BA42" s="478">
        <v>80179.304000000178</v>
      </c>
    </row>
    <row r="43" spans="1:60" x14ac:dyDescent="0.3">
      <c r="A43">
        <v>141103</v>
      </c>
      <c r="B43" s="130">
        <v>3412020</v>
      </c>
      <c r="C43" t="s">
        <v>1180</v>
      </c>
      <c r="D43" s="67">
        <v>51</v>
      </c>
      <c r="E43" s="124">
        <v>0</v>
      </c>
      <c r="F43" s="124">
        <v>51</v>
      </c>
      <c r="G43" s="95">
        <v>233564.45</v>
      </c>
      <c r="H43" s="67"/>
      <c r="I43" s="95">
        <v>0</v>
      </c>
      <c r="J43" s="67">
        <v>19.999999999999996</v>
      </c>
      <c r="K43" s="95">
        <v>17300</v>
      </c>
      <c r="L43" s="67">
        <v>5.9999999999999787</v>
      </c>
      <c r="M43" s="95">
        <v>1920</v>
      </c>
      <c r="N43" s="67">
        <v>2</v>
      </c>
      <c r="O43" s="95">
        <v>850</v>
      </c>
      <c r="P43" s="67">
        <v>6.999999999999984</v>
      </c>
      <c r="Q43" s="95">
        <v>4165</v>
      </c>
      <c r="R43" s="67">
        <v>1</v>
      </c>
      <c r="S43" s="95">
        <v>650</v>
      </c>
      <c r="T43" s="67">
        <v>11.000000000000004</v>
      </c>
      <c r="U43" s="95">
        <v>7700</v>
      </c>
      <c r="V43" s="67">
        <v>11.000000000000004</v>
      </c>
      <c r="W43" s="95">
        <v>9790</v>
      </c>
      <c r="X43" s="95">
        <v>17300</v>
      </c>
      <c r="Y43" s="95">
        <v>25075</v>
      </c>
      <c r="Z43" s="95">
        <v>42375</v>
      </c>
      <c r="AA43" s="67">
        <v>0</v>
      </c>
      <c r="AB43" s="95">
        <v>0</v>
      </c>
      <c r="AC43" s="67">
        <v>11.3756</v>
      </c>
      <c r="AD43" s="64">
        <v>19452.276000000002</v>
      </c>
      <c r="AE43" s="95"/>
      <c r="AF43" s="137"/>
      <c r="AG43" s="95"/>
      <c r="AH43" s="95"/>
      <c r="AI43" s="95">
        <v>0</v>
      </c>
      <c r="AJ43" s="95"/>
      <c r="AK43" s="95"/>
      <c r="AL43" s="95"/>
      <c r="AM43" s="95"/>
      <c r="AN43" s="95"/>
      <c r="AO43" s="95">
        <v>295391.72600000002</v>
      </c>
      <c r="AP43" s="95"/>
      <c r="AQ43" s="95"/>
      <c r="AR43" s="95"/>
      <c r="AS43" s="95"/>
      <c r="AT43" s="95"/>
      <c r="AU43" s="95"/>
      <c r="AV43" s="95"/>
      <c r="AW43" s="95"/>
      <c r="AY43" s="137"/>
      <c r="BA43"/>
      <c r="BG43" s="94"/>
      <c r="BH43" s="137"/>
    </row>
    <row r="45" spans="1:60" x14ac:dyDescent="0.3">
      <c r="A45" s="130">
        <v>139686</v>
      </c>
      <c r="B45" s="130">
        <v>3414004</v>
      </c>
      <c r="C45" s="131" t="s">
        <v>1173</v>
      </c>
      <c r="D45" s="67">
        <v>441</v>
      </c>
      <c r="E45" s="124">
        <v>15.166666666666666</v>
      </c>
      <c r="F45" s="124">
        <v>456.16666666666669</v>
      </c>
      <c r="G45" s="95">
        <v>2089104.23</v>
      </c>
      <c r="H45" s="67">
        <v>288</v>
      </c>
      <c r="I45" s="95">
        <v>1486438.15</v>
      </c>
      <c r="J45" s="124">
        <v>744.16666666666674</v>
      </c>
      <c r="K45" s="95">
        <v>3575542.38</v>
      </c>
      <c r="L45" s="67">
        <v>101.05967078189266</v>
      </c>
      <c r="M45" s="95">
        <v>47498.05</v>
      </c>
      <c r="N45" s="67">
        <v>139.85025148605405</v>
      </c>
      <c r="O45" s="95">
        <v>120970.47</v>
      </c>
      <c r="P45" s="67">
        <v>59.206675811614105</v>
      </c>
      <c r="Q45" s="95">
        <v>18946.14</v>
      </c>
      <c r="R45" s="67">
        <v>55.123456790123477</v>
      </c>
      <c r="S45" s="95">
        <v>23427.47</v>
      </c>
      <c r="T45" s="67">
        <v>40.832190214906248</v>
      </c>
      <c r="U45" s="95">
        <v>24295.15</v>
      </c>
      <c r="V45" s="67">
        <v>11.228852309099235</v>
      </c>
      <c r="W45" s="95">
        <v>7298.75</v>
      </c>
      <c r="X45" s="67">
        <v>74.518747142203722</v>
      </c>
      <c r="Y45" s="95">
        <v>52163.12</v>
      </c>
      <c r="Z45" s="67">
        <v>56.144261545496093</v>
      </c>
      <c r="AA45" s="95">
        <v>49968.39</v>
      </c>
      <c r="AB45" s="95">
        <v>168468.52000000002</v>
      </c>
      <c r="AC45" s="95">
        <v>176099.02000000002</v>
      </c>
      <c r="AD45" s="95">
        <v>344567.54000000004</v>
      </c>
      <c r="AE45" s="67">
        <v>11.35344429033753</v>
      </c>
      <c r="AF45" s="95">
        <v>17370.77</v>
      </c>
      <c r="AG45" s="67">
        <v>104.36789999999999</v>
      </c>
      <c r="AH45" s="95">
        <v>178469.109</v>
      </c>
      <c r="AI45" s="95">
        <v>121300</v>
      </c>
      <c r="AJ45" s="95">
        <v>0</v>
      </c>
      <c r="AK45" s="95">
        <v>121300</v>
      </c>
      <c r="AL45" s="95">
        <v>0</v>
      </c>
      <c r="AM45" s="95">
        <v>0</v>
      </c>
      <c r="AN45" s="95">
        <v>47104</v>
      </c>
      <c r="AO45" s="95">
        <v>47104</v>
      </c>
      <c r="AP45" s="95">
        <v>0</v>
      </c>
      <c r="AQ45" s="95">
        <v>0</v>
      </c>
      <c r="AR45" s="95">
        <v>0</v>
      </c>
      <c r="AS45" s="95">
        <v>4284353.7990000006</v>
      </c>
      <c r="AT45" s="95">
        <v>1.1600088316340948E-2</v>
      </c>
      <c r="AU45" s="95">
        <v>4284353.8106000889</v>
      </c>
      <c r="AV45" s="95">
        <v>6523178.5280313548</v>
      </c>
      <c r="AW45" s="95">
        <v>1149689.8723893953</v>
      </c>
      <c r="AX45" s="95">
        <v>0</v>
      </c>
      <c r="AY45" s="95">
        <v>-2238824.7174312659</v>
      </c>
      <c r="AZ45" s="95">
        <v>-1149689.8607893069</v>
      </c>
      <c r="BA45" s="95">
        <v>0</v>
      </c>
    </row>
    <row r="47" spans="1:60" x14ac:dyDescent="0.3">
      <c r="AQ47" s="95">
        <v>1439932</v>
      </c>
    </row>
    <row r="49" spans="1:1" x14ac:dyDescent="0.3">
      <c r="A49" s="180"/>
    </row>
    <row r="50" spans="1:1" x14ac:dyDescent="0.3">
      <c r="A50" s="180"/>
    </row>
    <row r="133" spans="39:39" x14ac:dyDescent="0.3">
      <c r="AM133" s="95">
        <v>1391053</v>
      </c>
    </row>
  </sheetData>
  <autoFilter ref="A1:BA16" xr:uid="{8C404635-8EC6-4966-A275-723F01B7600A}"/>
  <mergeCells count="4">
    <mergeCell ref="L2:AD2"/>
    <mergeCell ref="AG2:AH2"/>
    <mergeCell ref="D3:F3"/>
    <mergeCell ref="AE3:A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2F827-F6A8-41AB-B592-EA7765B0A98A}">
  <sheetPr codeName="Sheet2"/>
  <dimension ref="A1:AL214"/>
  <sheetViews>
    <sheetView workbookViewId="0">
      <pane xSplit="2" ySplit="12" topLeftCell="N13" activePane="bottomRight" state="frozen"/>
      <selection sqref="A1:XFD1048576"/>
      <selection pane="topRight" sqref="A1:XFD1048576"/>
      <selection pane="bottomLeft" sqref="A1:XFD1048576"/>
      <selection pane="bottomRight" activeCell="B27" sqref="B27"/>
    </sheetView>
  </sheetViews>
  <sheetFormatPr defaultRowHeight="13.8" x14ac:dyDescent="0.25"/>
  <cols>
    <col min="1" max="1" width="38.44140625" style="528" bestFit="1" customWidth="1"/>
    <col min="2" max="2" width="9" style="306" bestFit="1" customWidth="1"/>
    <col min="3" max="3" width="13.6640625" style="306" customWidth="1"/>
    <col min="4" max="4" width="14.44140625" style="306" customWidth="1"/>
    <col min="5" max="5" width="13" style="306" customWidth="1"/>
    <col min="6" max="6" width="15.109375" style="306" customWidth="1"/>
    <col min="7" max="7" width="13.88671875" style="306" bestFit="1" customWidth="1"/>
    <col min="8" max="8" width="12.88671875" style="306" bestFit="1" customWidth="1"/>
    <col min="9" max="9" width="12.33203125" style="306" customWidth="1"/>
    <col min="10" max="10" width="13" style="306" customWidth="1"/>
    <col min="11" max="12" width="14" style="306" customWidth="1"/>
    <col min="13" max="13" width="27.33203125" style="306" customWidth="1"/>
    <col min="14" max="14" width="3.5546875" style="306" customWidth="1"/>
    <col min="15" max="15" width="20.33203125" style="306" customWidth="1"/>
    <col min="16" max="16" width="2.6640625" style="306" customWidth="1"/>
    <col min="17" max="17" width="23.6640625" style="306" customWidth="1"/>
    <col min="18" max="18" width="14.109375" style="306" customWidth="1"/>
    <col min="19" max="19" width="3.6640625" style="306" customWidth="1"/>
    <col min="20" max="20" width="13.44140625" style="306" customWidth="1"/>
    <col min="21" max="21" width="14.109375" style="306" customWidth="1"/>
    <col min="22" max="22" width="2.5546875" style="306" customWidth="1"/>
    <col min="23" max="23" width="19.33203125" style="306" customWidth="1"/>
    <col min="24" max="25" width="14" style="306" customWidth="1"/>
    <col min="26" max="26" width="12.6640625" style="306" customWidth="1"/>
    <col min="27" max="27" width="2.44140625" style="306" customWidth="1"/>
    <col min="28" max="28" width="18.44140625" style="306" customWidth="1"/>
    <col min="29" max="29" width="13.6640625" style="530" customWidth="1"/>
    <col min="30" max="30" width="13.6640625" style="306" customWidth="1"/>
    <col min="31" max="31" width="9.109375" style="306"/>
    <col min="32" max="32" width="12.33203125" style="306" bestFit="1" customWidth="1"/>
    <col min="33" max="33" width="12.6640625" style="306" bestFit="1" customWidth="1"/>
    <col min="34" max="34" width="12" style="306" bestFit="1" customWidth="1"/>
    <col min="35" max="35" width="14.6640625" style="306" bestFit="1" customWidth="1"/>
    <col min="36" max="36" width="12.6640625" style="306" bestFit="1" customWidth="1"/>
    <col min="37" max="37" width="13.33203125" style="306" bestFit="1" customWidth="1"/>
    <col min="38" max="38" width="13.44140625" style="306" bestFit="1" customWidth="1"/>
    <col min="39" max="255" width="9.109375" style="306"/>
    <col min="256" max="256" width="42.33203125" style="306" customWidth="1"/>
    <col min="257" max="257" width="10.5546875" style="306" bestFit="1" customWidth="1"/>
    <col min="258" max="258" width="13.6640625" style="306" customWidth="1"/>
    <col min="259" max="259" width="14.44140625" style="306" customWidth="1"/>
    <col min="260" max="260" width="13" style="306" customWidth="1"/>
    <col min="261" max="261" width="15.109375" style="306" customWidth="1"/>
    <col min="262" max="262" width="13.6640625" style="306" bestFit="1" customWidth="1"/>
    <col min="263" max="263" width="12.6640625" style="306" bestFit="1" customWidth="1"/>
    <col min="264" max="264" width="12.33203125" style="306" customWidth="1"/>
    <col min="265" max="265" width="13" style="306" customWidth="1"/>
    <col min="266" max="266" width="12.33203125" style="306" customWidth="1"/>
    <col min="267" max="267" width="14" style="306" customWidth="1"/>
    <col min="268" max="268" width="1.6640625" style="306" customWidth="1"/>
    <col min="269" max="269" width="13.44140625" style="306" customWidth="1"/>
    <col min="270" max="270" width="1.6640625" style="306" customWidth="1"/>
    <col min="271" max="271" width="13.44140625" style="306" customWidth="1"/>
    <col min="272" max="272" width="1.6640625" style="306" customWidth="1"/>
    <col min="273" max="274" width="14.109375" style="306" customWidth="1"/>
    <col min="275" max="275" width="1.33203125" style="306" customWidth="1"/>
    <col min="276" max="277" width="14.109375" style="306" customWidth="1"/>
    <col min="278" max="278" width="1.6640625" style="306" customWidth="1"/>
    <col min="279" max="280" width="14" style="306" customWidth="1"/>
    <col min="281" max="281" width="12.6640625" style="306" customWidth="1"/>
    <col min="282" max="282" width="14.109375" style="306" customWidth="1"/>
    <col min="283" max="283" width="1.88671875" style="306" customWidth="1"/>
    <col min="284" max="286" width="13.6640625" style="306" customWidth="1"/>
    <col min="287" max="287" width="9.109375" style="306"/>
    <col min="288" max="288" width="12.33203125" style="306" bestFit="1" customWidth="1"/>
    <col min="289" max="289" width="12.6640625" style="306" bestFit="1" customWidth="1"/>
    <col min="290" max="290" width="12" style="306" bestFit="1" customWidth="1"/>
    <col min="291" max="291" width="14.6640625" style="306" bestFit="1" customWidth="1"/>
    <col min="292" max="292" width="12.6640625" style="306" bestFit="1" customWidth="1"/>
    <col min="293" max="293" width="13.33203125" style="306" bestFit="1" customWidth="1"/>
    <col min="294" max="294" width="13.44140625" style="306" bestFit="1" customWidth="1"/>
    <col min="295" max="511" width="9.109375" style="306"/>
    <col min="512" max="512" width="42.33203125" style="306" customWidth="1"/>
    <col min="513" max="513" width="10.5546875" style="306" bestFit="1" customWidth="1"/>
    <col min="514" max="514" width="13.6640625" style="306" customWidth="1"/>
    <col min="515" max="515" width="14.44140625" style="306" customWidth="1"/>
    <col min="516" max="516" width="13" style="306" customWidth="1"/>
    <col min="517" max="517" width="15.109375" style="306" customWidth="1"/>
    <col min="518" max="518" width="13.6640625" style="306" bestFit="1" customWidth="1"/>
    <col min="519" max="519" width="12.6640625" style="306" bestFit="1" customWidth="1"/>
    <col min="520" max="520" width="12.33203125" style="306" customWidth="1"/>
    <col min="521" max="521" width="13" style="306" customWidth="1"/>
    <col min="522" max="522" width="12.33203125" style="306" customWidth="1"/>
    <col min="523" max="523" width="14" style="306" customWidth="1"/>
    <col min="524" max="524" width="1.6640625" style="306" customWidth="1"/>
    <col min="525" max="525" width="13.44140625" style="306" customWidth="1"/>
    <col min="526" max="526" width="1.6640625" style="306" customWidth="1"/>
    <col min="527" max="527" width="13.44140625" style="306" customWidth="1"/>
    <col min="528" max="528" width="1.6640625" style="306" customWidth="1"/>
    <col min="529" max="530" width="14.109375" style="306" customWidth="1"/>
    <col min="531" max="531" width="1.33203125" style="306" customWidth="1"/>
    <col min="532" max="533" width="14.109375" style="306" customWidth="1"/>
    <col min="534" max="534" width="1.6640625" style="306" customWidth="1"/>
    <col min="535" max="536" width="14" style="306" customWidth="1"/>
    <col min="537" max="537" width="12.6640625" style="306" customWidth="1"/>
    <col min="538" max="538" width="14.109375" style="306" customWidth="1"/>
    <col min="539" max="539" width="1.88671875" style="306" customWidth="1"/>
    <col min="540" max="542" width="13.6640625" style="306" customWidth="1"/>
    <col min="543" max="543" width="9.109375" style="306"/>
    <col min="544" max="544" width="12.33203125" style="306" bestFit="1" customWidth="1"/>
    <col min="545" max="545" width="12.6640625" style="306" bestFit="1" customWidth="1"/>
    <col min="546" max="546" width="12" style="306" bestFit="1" customWidth="1"/>
    <col min="547" max="547" width="14.6640625" style="306" bestFit="1" customWidth="1"/>
    <col min="548" max="548" width="12.6640625" style="306" bestFit="1" customWidth="1"/>
    <col min="549" max="549" width="13.33203125" style="306" bestFit="1" customWidth="1"/>
    <col min="550" max="550" width="13.44140625" style="306" bestFit="1" customWidth="1"/>
    <col min="551" max="767" width="9.109375" style="306"/>
    <col min="768" max="768" width="42.33203125" style="306" customWidth="1"/>
    <col min="769" max="769" width="10.5546875" style="306" bestFit="1" customWidth="1"/>
    <col min="770" max="770" width="13.6640625" style="306" customWidth="1"/>
    <col min="771" max="771" width="14.44140625" style="306" customWidth="1"/>
    <col min="772" max="772" width="13" style="306" customWidth="1"/>
    <col min="773" max="773" width="15.109375" style="306" customWidth="1"/>
    <col min="774" max="774" width="13.6640625" style="306" bestFit="1" customWidth="1"/>
    <col min="775" max="775" width="12.6640625" style="306" bestFit="1" customWidth="1"/>
    <col min="776" max="776" width="12.33203125" style="306" customWidth="1"/>
    <col min="777" max="777" width="13" style="306" customWidth="1"/>
    <col min="778" max="778" width="12.33203125" style="306" customWidth="1"/>
    <col min="779" max="779" width="14" style="306" customWidth="1"/>
    <col min="780" max="780" width="1.6640625" style="306" customWidth="1"/>
    <col min="781" max="781" width="13.44140625" style="306" customWidth="1"/>
    <col min="782" max="782" width="1.6640625" style="306" customWidth="1"/>
    <col min="783" max="783" width="13.44140625" style="306" customWidth="1"/>
    <col min="784" max="784" width="1.6640625" style="306" customWidth="1"/>
    <col min="785" max="786" width="14.109375" style="306" customWidth="1"/>
    <col min="787" max="787" width="1.33203125" style="306" customWidth="1"/>
    <col min="788" max="789" width="14.109375" style="306" customWidth="1"/>
    <col min="790" max="790" width="1.6640625" style="306" customWidth="1"/>
    <col min="791" max="792" width="14" style="306" customWidth="1"/>
    <col min="793" max="793" width="12.6640625" style="306" customWidth="1"/>
    <col min="794" max="794" width="14.109375" style="306" customWidth="1"/>
    <col min="795" max="795" width="1.88671875" style="306" customWidth="1"/>
    <col min="796" max="798" width="13.6640625" style="306" customWidth="1"/>
    <col min="799" max="799" width="9.109375" style="306"/>
    <col min="800" max="800" width="12.33203125" style="306" bestFit="1" customWidth="1"/>
    <col min="801" max="801" width="12.6640625" style="306" bestFit="1" customWidth="1"/>
    <col min="802" max="802" width="12" style="306" bestFit="1" customWidth="1"/>
    <col min="803" max="803" width="14.6640625" style="306" bestFit="1" customWidth="1"/>
    <col min="804" max="804" width="12.6640625" style="306" bestFit="1" customWidth="1"/>
    <col min="805" max="805" width="13.33203125" style="306" bestFit="1" customWidth="1"/>
    <col min="806" max="806" width="13.44140625" style="306" bestFit="1" customWidth="1"/>
    <col min="807" max="1023" width="9.109375" style="306"/>
    <col min="1024" max="1024" width="42.33203125" style="306" customWidth="1"/>
    <col min="1025" max="1025" width="10.5546875" style="306" bestFit="1" customWidth="1"/>
    <col min="1026" max="1026" width="13.6640625" style="306" customWidth="1"/>
    <col min="1027" max="1027" width="14.44140625" style="306" customWidth="1"/>
    <col min="1028" max="1028" width="13" style="306" customWidth="1"/>
    <col min="1029" max="1029" width="15.109375" style="306" customWidth="1"/>
    <col min="1030" max="1030" width="13.6640625" style="306" bestFit="1" customWidth="1"/>
    <col min="1031" max="1031" width="12.6640625" style="306" bestFit="1" customWidth="1"/>
    <col min="1032" max="1032" width="12.33203125" style="306" customWidth="1"/>
    <col min="1033" max="1033" width="13" style="306" customWidth="1"/>
    <col min="1034" max="1034" width="12.33203125" style="306" customWidth="1"/>
    <col min="1035" max="1035" width="14" style="306" customWidth="1"/>
    <col min="1036" max="1036" width="1.6640625" style="306" customWidth="1"/>
    <col min="1037" max="1037" width="13.44140625" style="306" customWidth="1"/>
    <col min="1038" max="1038" width="1.6640625" style="306" customWidth="1"/>
    <col min="1039" max="1039" width="13.44140625" style="306" customWidth="1"/>
    <col min="1040" max="1040" width="1.6640625" style="306" customWidth="1"/>
    <col min="1041" max="1042" width="14.109375" style="306" customWidth="1"/>
    <col min="1043" max="1043" width="1.33203125" style="306" customWidth="1"/>
    <col min="1044" max="1045" width="14.109375" style="306" customWidth="1"/>
    <col min="1046" max="1046" width="1.6640625" style="306" customWidth="1"/>
    <col min="1047" max="1048" width="14" style="306" customWidth="1"/>
    <col min="1049" max="1049" width="12.6640625" style="306" customWidth="1"/>
    <col min="1050" max="1050" width="14.109375" style="306" customWidth="1"/>
    <col min="1051" max="1051" width="1.88671875" style="306" customWidth="1"/>
    <col min="1052" max="1054" width="13.6640625" style="306" customWidth="1"/>
    <col min="1055" max="1055" width="9.109375" style="306"/>
    <col min="1056" max="1056" width="12.33203125" style="306" bestFit="1" customWidth="1"/>
    <col min="1057" max="1057" width="12.6640625" style="306" bestFit="1" customWidth="1"/>
    <col min="1058" max="1058" width="12" style="306" bestFit="1" customWidth="1"/>
    <col min="1059" max="1059" width="14.6640625" style="306" bestFit="1" customWidth="1"/>
    <col min="1060" max="1060" width="12.6640625" style="306" bestFit="1" customWidth="1"/>
    <col min="1061" max="1061" width="13.33203125" style="306" bestFit="1" customWidth="1"/>
    <col min="1062" max="1062" width="13.44140625" style="306" bestFit="1" customWidth="1"/>
    <col min="1063" max="1279" width="9.109375" style="306"/>
    <col min="1280" max="1280" width="42.33203125" style="306" customWidth="1"/>
    <col min="1281" max="1281" width="10.5546875" style="306" bestFit="1" customWidth="1"/>
    <col min="1282" max="1282" width="13.6640625" style="306" customWidth="1"/>
    <col min="1283" max="1283" width="14.44140625" style="306" customWidth="1"/>
    <col min="1284" max="1284" width="13" style="306" customWidth="1"/>
    <col min="1285" max="1285" width="15.109375" style="306" customWidth="1"/>
    <col min="1286" max="1286" width="13.6640625" style="306" bestFit="1" customWidth="1"/>
    <col min="1287" max="1287" width="12.6640625" style="306" bestFit="1" customWidth="1"/>
    <col min="1288" max="1288" width="12.33203125" style="306" customWidth="1"/>
    <col min="1289" max="1289" width="13" style="306" customWidth="1"/>
    <col min="1290" max="1290" width="12.33203125" style="306" customWidth="1"/>
    <col min="1291" max="1291" width="14" style="306" customWidth="1"/>
    <col min="1292" max="1292" width="1.6640625" style="306" customWidth="1"/>
    <col min="1293" max="1293" width="13.44140625" style="306" customWidth="1"/>
    <col min="1294" max="1294" width="1.6640625" style="306" customWidth="1"/>
    <col min="1295" max="1295" width="13.44140625" style="306" customWidth="1"/>
    <col min="1296" max="1296" width="1.6640625" style="306" customWidth="1"/>
    <col min="1297" max="1298" width="14.109375" style="306" customWidth="1"/>
    <col min="1299" max="1299" width="1.33203125" style="306" customWidth="1"/>
    <col min="1300" max="1301" width="14.109375" style="306" customWidth="1"/>
    <col min="1302" max="1302" width="1.6640625" style="306" customWidth="1"/>
    <col min="1303" max="1304" width="14" style="306" customWidth="1"/>
    <col min="1305" max="1305" width="12.6640625" style="306" customWidth="1"/>
    <col min="1306" max="1306" width="14.109375" style="306" customWidth="1"/>
    <col min="1307" max="1307" width="1.88671875" style="306" customWidth="1"/>
    <col min="1308" max="1310" width="13.6640625" style="306" customWidth="1"/>
    <col min="1311" max="1311" width="9.109375" style="306"/>
    <col min="1312" max="1312" width="12.33203125" style="306" bestFit="1" customWidth="1"/>
    <col min="1313" max="1313" width="12.6640625" style="306" bestFit="1" customWidth="1"/>
    <col min="1314" max="1314" width="12" style="306" bestFit="1" customWidth="1"/>
    <col min="1315" max="1315" width="14.6640625" style="306" bestFit="1" customWidth="1"/>
    <col min="1316" max="1316" width="12.6640625" style="306" bestFit="1" customWidth="1"/>
    <col min="1317" max="1317" width="13.33203125" style="306" bestFit="1" customWidth="1"/>
    <col min="1318" max="1318" width="13.44140625" style="306" bestFit="1" customWidth="1"/>
    <col min="1319" max="1535" width="9.109375" style="306"/>
    <col min="1536" max="1536" width="42.33203125" style="306" customWidth="1"/>
    <col min="1537" max="1537" width="10.5546875" style="306" bestFit="1" customWidth="1"/>
    <col min="1538" max="1538" width="13.6640625" style="306" customWidth="1"/>
    <col min="1539" max="1539" width="14.44140625" style="306" customWidth="1"/>
    <col min="1540" max="1540" width="13" style="306" customWidth="1"/>
    <col min="1541" max="1541" width="15.109375" style="306" customWidth="1"/>
    <col min="1542" max="1542" width="13.6640625" style="306" bestFit="1" customWidth="1"/>
    <col min="1543" max="1543" width="12.6640625" style="306" bestFit="1" customWidth="1"/>
    <col min="1544" max="1544" width="12.33203125" style="306" customWidth="1"/>
    <col min="1545" max="1545" width="13" style="306" customWidth="1"/>
    <col min="1546" max="1546" width="12.33203125" style="306" customWidth="1"/>
    <col min="1547" max="1547" width="14" style="306" customWidth="1"/>
    <col min="1548" max="1548" width="1.6640625" style="306" customWidth="1"/>
    <col min="1549" max="1549" width="13.44140625" style="306" customWidth="1"/>
    <col min="1550" max="1550" width="1.6640625" style="306" customWidth="1"/>
    <col min="1551" max="1551" width="13.44140625" style="306" customWidth="1"/>
    <col min="1552" max="1552" width="1.6640625" style="306" customWidth="1"/>
    <col min="1553" max="1554" width="14.109375" style="306" customWidth="1"/>
    <col min="1555" max="1555" width="1.33203125" style="306" customWidth="1"/>
    <col min="1556" max="1557" width="14.109375" style="306" customWidth="1"/>
    <col min="1558" max="1558" width="1.6640625" style="306" customWidth="1"/>
    <col min="1559" max="1560" width="14" style="306" customWidth="1"/>
    <col min="1561" max="1561" width="12.6640625" style="306" customWidth="1"/>
    <col min="1562" max="1562" width="14.109375" style="306" customWidth="1"/>
    <col min="1563" max="1563" width="1.88671875" style="306" customWidth="1"/>
    <col min="1564" max="1566" width="13.6640625" style="306" customWidth="1"/>
    <col min="1567" max="1567" width="9.109375" style="306"/>
    <col min="1568" max="1568" width="12.33203125" style="306" bestFit="1" customWidth="1"/>
    <col min="1569" max="1569" width="12.6640625" style="306" bestFit="1" customWidth="1"/>
    <col min="1570" max="1570" width="12" style="306" bestFit="1" customWidth="1"/>
    <col min="1571" max="1571" width="14.6640625" style="306" bestFit="1" customWidth="1"/>
    <col min="1572" max="1572" width="12.6640625" style="306" bestFit="1" customWidth="1"/>
    <col min="1573" max="1573" width="13.33203125" style="306" bestFit="1" customWidth="1"/>
    <col min="1574" max="1574" width="13.44140625" style="306" bestFit="1" customWidth="1"/>
    <col min="1575" max="1791" width="9.109375" style="306"/>
    <col min="1792" max="1792" width="42.33203125" style="306" customWidth="1"/>
    <col min="1793" max="1793" width="10.5546875" style="306" bestFit="1" customWidth="1"/>
    <col min="1794" max="1794" width="13.6640625" style="306" customWidth="1"/>
    <col min="1795" max="1795" width="14.44140625" style="306" customWidth="1"/>
    <col min="1796" max="1796" width="13" style="306" customWidth="1"/>
    <col min="1797" max="1797" width="15.109375" style="306" customWidth="1"/>
    <col min="1798" max="1798" width="13.6640625" style="306" bestFit="1" customWidth="1"/>
    <col min="1799" max="1799" width="12.6640625" style="306" bestFit="1" customWidth="1"/>
    <col min="1800" max="1800" width="12.33203125" style="306" customWidth="1"/>
    <col min="1801" max="1801" width="13" style="306" customWidth="1"/>
    <col min="1802" max="1802" width="12.33203125" style="306" customWidth="1"/>
    <col min="1803" max="1803" width="14" style="306" customWidth="1"/>
    <col min="1804" max="1804" width="1.6640625" style="306" customWidth="1"/>
    <col min="1805" max="1805" width="13.44140625" style="306" customWidth="1"/>
    <col min="1806" max="1806" width="1.6640625" style="306" customWidth="1"/>
    <col min="1807" max="1807" width="13.44140625" style="306" customWidth="1"/>
    <col min="1808" max="1808" width="1.6640625" style="306" customWidth="1"/>
    <col min="1809" max="1810" width="14.109375" style="306" customWidth="1"/>
    <col min="1811" max="1811" width="1.33203125" style="306" customWidth="1"/>
    <col min="1812" max="1813" width="14.109375" style="306" customWidth="1"/>
    <col min="1814" max="1814" width="1.6640625" style="306" customWidth="1"/>
    <col min="1815" max="1816" width="14" style="306" customWidth="1"/>
    <col min="1817" max="1817" width="12.6640625" style="306" customWidth="1"/>
    <col min="1818" max="1818" width="14.109375" style="306" customWidth="1"/>
    <col min="1819" max="1819" width="1.88671875" style="306" customWidth="1"/>
    <col min="1820" max="1822" width="13.6640625" style="306" customWidth="1"/>
    <col min="1823" max="1823" width="9.109375" style="306"/>
    <col min="1824" max="1824" width="12.33203125" style="306" bestFit="1" customWidth="1"/>
    <col min="1825" max="1825" width="12.6640625" style="306" bestFit="1" customWidth="1"/>
    <col min="1826" max="1826" width="12" style="306" bestFit="1" customWidth="1"/>
    <col min="1827" max="1827" width="14.6640625" style="306" bestFit="1" customWidth="1"/>
    <col min="1828" max="1828" width="12.6640625" style="306" bestFit="1" customWidth="1"/>
    <col min="1829" max="1829" width="13.33203125" style="306" bestFit="1" customWidth="1"/>
    <col min="1830" max="1830" width="13.44140625" style="306" bestFit="1" customWidth="1"/>
    <col min="1831" max="2047" width="9.109375" style="306"/>
    <col min="2048" max="2048" width="42.33203125" style="306" customWidth="1"/>
    <col min="2049" max="2049" width="10.5546875" style="306" bestFit="1" customWidth="1"/>
    <col min="2050" max="2050" width="13.6640625" style="306" customWidth="1"/>
    <col min="2051" max="2051" width="14.44140625" style="306" customWidth="1"/>
    <col min="2052" max="2052" width="13" style="306" customWidth="1"/>
    <col min="2053" max="2053" width="15.109375" style="306" customWidth="1"/>
    <col min="2054" max="2054" width="13.6640625" style="306" bestFit="1" customWidth="1"/>
    <col min="2055" max="2055" width="12.6640625" style="306" bestFit="1" customWidth="1"/>
    <col min="2056" max="2056" width="12.33203125" style="306" customWidth="1"/>
    <col min="2057" max="2057" width="13" style="306" customWidth="1"/>
    <col min="2058" max="2058" width="12.33203125" style="306" customWidth="1"/>
    <col min="2059" max="2059" width="14" style="306" customWidth="1"/>
    <col min="2060" max="2060" width="1.6640625" style="306" customWidth="1"/>
    <col min="2061" max="2061" width="13.44140625" style="306" customWidth="1"/>
    <col min="2062" max="2062" width="1.6640625" style="306" customWidth="1"/>
    <col min="2063" max="2063" width="13.44140625" style="306" customWidth="1"/>
    <col min="2064" max="2064" width="1.6640625" style="306" customWidth="1"/>
    <col min="2065" max="2066" width="14.109375" style="306" customWidth="1"/>
    <col min="2067" max="2067" width="1.33203125" style="306" customWidth="1"/>
    <col min="2068" max="2069" width="14.109375" style="306" customWidth="1"/>
    <col min="2070" max="2070" width="1.6640625" style="306" customWidth="1"/>
    <col min="2071" max="2072" width="14" style="306" customWidth="1"/>
    <col min="2073" max="2073" width="12.6640625" style="306" customWidth="1"/>
    <col min="2074" max="2074" width="14.109375" style="306" customWidth="1"/>
    <col min="2075" max="2075" width="1.88671875" style="306" customWidth="1"/>
    <col min="2076" max="2078" width="13.6640625" style="306" customWidth="1"/>
    <col min="2079" max="2079" width="9.109375" style="306"/>
    <col min="2080" max="2080" width="12.33203125" style="306" bestFit="1" customWidth="1"/>
    <col min="2081" max="2081" width="12.6640625" style="306" bestFit="1" customWidth="1"/>
    <col min="2082" max="2082" width="12" style="306" bestFit="1" customWidth="1"/>
    <col min="2083" max="2083" width="14.6640625" style="306" bestFit="1" customWidth="1"/>
    <col min="2084" max="2084" width="12.6640625" style="306" bestFit="1" customWidth="1"/>
    <col min="2085" max="2085" width="13.33203125" style="306" bestFit="1" customWidth="1"/>
    <col min="2086" max="2086" width="13.44140625" style="306" bestFit="1" customWidth="1"/>
    <col min="2087" max="2303" width="9.109375" style="306"/>
    <col min="2304" max="2304" width="42.33203125" style="306" customWidth="1"/>
    <col min="2305" max="2305" width="10.5546875" style="306" bestFit="1" customWidth="1"/>
    <col min="2306" max="2306" width="13.6640625" style="306" customWidth="1"/>
    <col min="2307" max="2307" width="14.44140625" style="306" customWidth="1"/>
    <col min="2308" max="2308" width="13" style="306" customWidth="1"/>
    <col min="2309" max="2309" width="15.109375" style="306" customWidth="1"/>
    <col min="2310" max="2310" width="13.6640625" style="306" bestFit="1" customWidth="1"/>
    <col min="2311" max="2311" width="12.6640625" style="306" bestFit="1" customWidth="1"/>
    <col min="2312" max="2312" width="12.33203125" style="306" customWidth="1"/>
    <col min="2313" max="2313" width="13" style="306" customWidth="1"/>
    <col min="2314" max="2314" width="12.33203125" style="306" customWidth="1"/>
    <col min="2315" max="2315" width="14" style="306" customWidth="1"/>
    <col min="2316" max="2316" width="1.6640625" style="306" customWidth="1"/>
    <col min="2317" max="2317" width="13.44140625" style="306" customWidth="1"/>
    <col min="2318" max="2318" width="1.6640625" style="306" customWidth="1"/>
    <col min="2319" max="2319" width="13.44140625" style="306" customWidth="1"/>
    <col min="2320" max="2320" width="1.6640625" style="306" customWidth="1"/>
    <col min="2321" max="2322" width="14.109375" style="306" customWidth="1"/>
    <col min="2323" max="2323" width="1.33203125" style="306" customWidth="1"/>
    <col min="2324" max="2325" width="14.109375" style="306" customWidth="1"/>
    <col min="2326" max="2326" width="1.6640625" style="306" customWidth="1"/>
    <col min="2327" max="2328" width="14" style="306" customWidth="1"/>
    <col min="2329" max="2329" width="12.6640625" style="306" customWidth="1"/>
    <col min="2330" max="2330" width="14.109375" style="306" customWidth="1"/>
    <col min="2331" max="2331" width="1.88671875" style="306" customWidth="1"/>
    <col min="2332" max="2334" width="13.6640625" style="306" customWidth="1"/>
    <col min="2335" max="2335" width="9.109375" style="306"/>
    <col min="2336" max="2336" width="12.33203125" style="306" bestFit="1" customWidth="1"/>
    <col min="2337" max="2337" width="12.6640625" style="306" bestFit="1" customWidth="1"/>
    <col min="2338" max="2338" width="12" style="306" bestFit="1" customWidth="1"/>
    <col min="2339" max="2339" width="14.6640625" style="306" bestFit="1" customWidth="1"/>
    <col min="2340" max="2340" width="12.6640625" style="306" bestFit="1" customWidth="1"/>
    <col min="2341" max="2341" width="13.33203125" style="306" bestFit="1" customWidth="1"/>
    <col min="2342" max="2342" width="13.44140625" style="306" bestFit="1" customWidth="1"/>
    <col min="2343" max="2559" width="9.109375" style="306"/>
    <col min="2560" max="2560" width="42.33203125" style="306" customWidth="1"/>
    <col min="2561" max="2561" width="10.5546875" style="306" bestFit="1" customWidth="1"/>
    <col min="2562" max="2562" width="13.6640625" style="306" customWidth="1"/>
    <col min="2563" max="2563" width="14.44140625" style="306" customWidth="1"/>
    <col min="2564" max="2564" width="13" style="306" customWidth="1"/>
    <col min="2565" max="2565" width="15.109375" style="306" customWidth="1"/>
    <col min="2566" max="2566" width="13.6640625" style="306" bestFit="1" customWidth="1"/>
    <col min="2567" max="2567" width="12.6640625" style="306" bestFit="1" customWidth="1"/>
    <col min="2568" max="2568" width="12.33203125" style="306" customWidth="1"/>
    <col min="2569" max="2569" width="13" style="306" customWidth="1"/>
    <col min="2570" max="2570" width="12.33203125" style="306" customWidth="1"/>
    <col min="2571" max="2571" width="14" style="306" customWidth="1"/>
    <col min="2572" max="2572" width="1.6640625" style="306" customWidth="1"/>
    <col min="2573" max="2573" width="13.44140625" style="306" customWidth="1"/>
    <col min="2574" max="2574" width="1.6640625" style="306" customWidth="1"/>
    <col min="2575" max="2575" width="13.44140625" style="306" customWidth="1"/>
    <col min="2576" max="2576" width="1.6640625" style="306" customWidth="1"/>
    <col min="2577" max="2578" width="14.109375" style="306" customWidth="1"/>
    <col min="2579" max="2579" width="1.33203125" style="306" customWidth="1"/>
    <col min="2580" max="2581" width="14.109375" style="306" customWidth="1"/>
    <col min="2582" max="2582" width="1.6640625" style="306" customWidth="1"/>
    <col min="2583" max="2584" width="14" style="306" customWidth="1"/>
    <col min="2585" max="2585" width="12.6640625" style="306" customWidth="1"/>
    <col min="2586" max="2586" width="14.109375" style="306" customWidth="1"/>
    <col min="2587" max="2587" width="1.88671875" style="306" customWidth="1"/>
    <col min="2588" max="2590" width="13.6640625" style="306" customWidth="1"/>
    <col min="2591" max="2591" width="9.109375" style="306"/>
    <col min="2592" max="2592" width="12.33203125" style="306" bestFit="1" customWidth="1"/>
    <col min="2593" max="2593" width="12.6640625" style="306" bestFit="1" customWidth="1"/>
    <col min="2594" max="2594" width="12" style="306" bestFit="1" customWidth="1"/>
    <col min="2595" max="2595" width="14.6640625" style="306" bestFit="1" customWidth="1"/>
    <col min="2596" max="2596" width="12.6640625" style="306" bestFit="1" customWidth="1"/>
    <col min="2597" max="2597" width="13.33203125" style="306" bestFit="1" customWidth="1"/>
    <col min="2598" max="2598" width="13.44140625" style="306" bestFit="1" customWidth="1"/>
    <col min="2599" max="2815" width="9.109375" style="306"/>
    <col min="2816" max="2816" width="42.33203125" style="306" customWidth="1"/>
    <col min="2817" max="2817" width="10.5546875" style="306" bestFit="1" customWidth="1"/>
    <col min="2818" max="2818" width="13.6640625" style="306" customWidth="1"/>
    <col min="2819" max="2819" width="14.44140625" style="306" customWidth="1"/>
    <col min="2820" max="2820" width="13" style="306" customWidth="1"/>
    <col min="2821" max="2821" width="15.109375" style="306" customWidth="1"/>
    <col min="2822" max="2822" width="13.6640625" style="306" bestFit="1" customWidth="1"/>
    <col min="2823" max="2823" width="12.6640625" style="306" bestFit="1" customWidth="1"/>
    <col min="2824" max="2824" width="12.33203125" style="306" customWidth="1"/>
    <col min="2825" max="2825" width="13" style="306" customWidth="1"/>
    <col min="2826" max="2826" width="12.33203125" style="306" customWidth="1"/>
    <col min="2827" max="2827" width="14" style="306" customWidth="1"/>
    <col min="2828" max="2828" width="1.6640625" style="306" customWidth="1"/>
    <col min="2829" max="2829" width="13.44140625" style="306" customWidth="1"/>
    <col min="2830" max="2830" width="1.6640625" style="306" customWidth="1"/>
    <col min="2831" max="2831" width="13.44140625" style="306" customWidth="1"/>
    <col min="2832" max="2832" width="1.6640625" style="306" customWidth="1"/>
    <col min="2833" max="2834" width="14.109375" style="306" customWidth="1"/>
    <col min="2835" max="2835" width="1.33203125" style="306" customWidth="1"/>
    <col min="2836" max="2837" width="14.109375" style="306" customWidth="1"/>
    <col min="2838" max="2838" width="1.6640625" style="306" customWidth="1"/>
    <col min="2839" max="2840" width="14" style="306" customWidth="1"/>
    <col min="2841" max="2841" width="12.6640625" style="306" customWidth="1"/>
    <col min="2842" max="2842" width="14.109375" style="306" customWidth="1"/>
    <col min="2843" max="2843" width="1.88671875" style="306" customWidth="1"/>
    <col min="2844" max="2846" width="13.6640625" style="306" customWidth="1"/>
    <col min="2847" max="2847" width="9.109375" style="306"/>
    <col min="2848" max="2848" width="12.33203125" style="306" bestFit="1" customWidth="1"/>
    <col min="2849" max="2849" width="12.6640625" style="306" bestFit="1" customWidth="1"/>
    <col min="2850" max="2850" width="12" style="306" bestFit="1" customWidth="1"/>
    <col min="2851" max="2851" width="14.6640625" style="306" bestFit="1" customWidth="1"/>
    <col min="2852" max="2852" width="12.6640625" style="306" bestFit="1" customWidth="1"/>
    <col min="2853" max="2853" width="13.33203125" style="306" bestFit="1" customWidth="1"/>
    <col min="2854" max="2854" width="13.44140625" style="306" bestFit="1" customWidth="1"/>
    <col min="2855" max="3071" width="9.109375" style="306"/>
    <col min="3072" max="3072" width="42.33203125" style="306" customWidth="1"/>
    <col min="3073" max="3073" width="10.5546875" style="306" bestFit="1" customWidth="1"/>
    <col min="3074" max="3074" width="13.6640625" style="306" customWidth="1"/>
    <col min="3075" max="3075" width="14.44140625" style="306" customWidth="1"/>
    <col min="3076" max="3076" width="13" style="306" customWidth="1"/>
    <col min="3077" max="3077" width="15.109375" style="306" customWidth="1"/>
    <col min="3078" max="3078" width="13.6640625" style="306" bestFit="1" customWidth="1"/>
    <col min="3079" max="3079" width="12.6640625" style="306" bestFit="1" customWidth="1"/>
    <col min="3080" max="3080" width="12.33203125" style="306" customWidth="1"/>
    <col min="3081" max="3081" width="13" style="306" customWidth="1"/>
    <col min="3082" max="3082" width="12.33203125" style="306" customWidth="1"/>
    <col min="3083" max="3083" width="14" style="306" customWidth="1"/>
    <col min="3084" max="3084" width="1.6640625" style="306" customWidth="1"/>
    <col min="3085" max="3085" width="13.44140625" style="306" customWidth="1"/>
    <col min="3086" max="3086" width="1.6640625" style="306" customWidth="1"/>
    <col min="3087" max="3087" width="13.44140625" style="306" customWidth="1"/>
    <col min="3088" max="3088" width="1.6640625" style="306" customWidth="1"/>
    <col min="3089" max="3090" width="14.109375" style="306" customWidth="1"/>
    <col min="3091" max="3091" width="1.33203125" style="306" customWidth="1"/>
    <col min="3092" max="3093" width="14.109375" style="306" customWidth="1"/>
    <col min="3094" max="3094" width="1.6640625" style="306" customWidth="1"/>
    <col min="3095" max="3096" width="14" style="306" customWidth="1"/>
    <col min="3097" max="3097" width="12.6640625" style="306" customWidth="1"/>
    <col min="3098" max="3098" width="14.109375" style="306" customWidth="1"/>
    <col min="3099" max="3099" width="1.88671875" style="306" customWidth="1"/>
    <col min="3100" max="3102" width="13.6640625" style="306" customWidth="1"/>
    <col min="3103" max="3103" width="9.109375" style="306"/>
    <col min="3104" max="3104" width="12.33203125" style="306" bestFit="1" customWidth="1"/>
    <col min="3105" max="3105" width="12.6640625" style="306" bestFit="1" customWidth="1"/>
    <col min="3106" max="3106" width="12" style="306" bestFit="1" customWidth="1"/>
    <col min="3107" max="3107" width="14.6640625" style="306" bestFit="1" customWidth="1"/>
    <col min="3108" max="3108" width="12.6640625" style="306" bestFit="1" customWidth="1"/>
    <col min="3109" max="3109" width="13.33203125" style="306" bestFit="1" customWidth="1"/>
    <col min="3110" max="3110" width="13.44140625" style="306" bestFit="1" customWidth="1"/>
    <col min="3111" max="3327" width="9.109375" style="306"/>
    <col min="3328" max="3328" width="42.33203125" style="306" customWidth="1"/>
    <col min="3329" max="3329" width="10.5546875" style="306" bestFit="1" customWidth="1"/>
    <col min="3330" max="3330" width="13.6640625" style="306" customWidth="1"/>
    <col min="3331" max="3331" width="14.44140625" style="306" customWidth="1"/>
    <col min="3332" max="3332" width="13" style="306" customWidth="1"/>
    <col min="3333" max="3333" width="15.109375" style="306" customWidth="1"/>
    <col min="3334" max="3334" width="13.6640625" style="306" bestFit="1" customWidth="1"/>
    <col min="3335" max="3335" width="12.6640625" style="306" bestFit="1" customWidth="1"/>
    <col min="3336" max="3336" width="12.33203125" style="306" customWidth="1"/>
    <col min="3337" max="3337" width="13" style="306" customWidth="1"/>
    <col min="3338" max="3338" width="12.33203125" style="306" customWidth="1"/>
    <col min="3339" max="3339" width="14" style="306" customWidth="1"/>
    <col min="3340" max="3340" width="1.6640625" style="306" customWidth="1"/>
    <col min="3341" max="3341" width="13.44140625" style="306" customWidth="1"/>
    <col min="3342" max="3342" width="1.6640625" style="306" customWidth="1"/>
    <col min="3343" max="3343" width="13.44140625" style="306" customWidth="1"/>
    <col min="3344" max="3344" width="1.6640625" style="306" customWidth="1"/>
    <col min="3345" max="3346" width="14.109375" style="306" customWidth="1"/>
    <col min="3347" max="3347" width="1.33203125" style="306" customWidth="1"/>
    <col min="3348" max="3349" width="14.109375" style="306" customWidth="1"/>
    <col min="3350" max="3350" width="1.6640625" style="306" customWidth="1"/>
    <col min="3351" max="3352" width="14" style="306" customWidth="1"/>
    <col min="3353" max="3353" width="12.6640625" style="306" customWidth="1"/>
    <col min="3354" max="3354" width="14.109375" style="306" customWidth="1"/>
    <col min="3355" max="3355" width="1.88671875" style="306" customWidth="1"/>
    <col min="3356" max="3358" width="13.6640625" style="306" customWidth="1"/>
    <col min="3359" max="3359" width="9.109375" style="306"/>
    <col min="3360" max="3360" width="12.33203125" style="306" bestFit="1" customWidth="1"/>
    <col min="3361" max="3361" width="12.6640625" style="306" bestFit="1" customWidth="1"/>
    <col min="3362" max="3362" width="12" style="306" bestFit="1" customWidth="1"/>
    <col min="3363" max="3363" width="14.6640625" style="306" bestFit="1" customWidth="1"/>
    <col min="3364" max="3364" width="12.6640625" style="306" bestFit="1" customWidth="1"/>
    <col min="3365" max="3365" width="13.33203125" style="306" bestFit="1" customWidth="1"/>
    <col min="3366" max="3366" width="13.44140625" style="306" bestFit="1" customWidth="1"/>
    <col min="3367" max="3583" width="9.109375" style="306"/>
    <col min="3584" max="3584" width="42.33203125" style="306" customWidth="1"/>
    <col min="3585" max="3585" width="10.5546875" style="306" bestFit="1" customWidth="1"/>
    <col min="3586" max="3586" width="13.6640625" style="306" customWidth="1"/>
    <col min="3587" max="3587" width="14.44140625" style="306" customWidth="1"/>
    <col min="3588" max="3588" width="13" style="306" customWidth="1"/>
    <col min="3589" max="3589" width="15.109375" style="306" customWidth="1"/>
    <col min="3590" max="3590" width="13.6640625" style="306" bestFit="1" customWidth="1"/>
    <col min="3591" max="3591" width="12.6640625" style="306" bestFit="1" customWidth="1"/>
    <col min="3592" max="3592" width="12.33203125" style="306" customWidth="1"/>
    <col min="3593" max="3593" width="13" style="306" customWidth="1"/>
    <col min="3594" max="3594" width="12.33203125" style="306" customWidth="1"/>
    <col min="3595" max="3595" width="14" style="306" customWidth="1"/>
    <col min="3596" max="3596" width="1.6640625" style="306" customWidth="1"/>
    <col min="3597" max="3597" width="13.44140625" style="306" customWidth="1"/>
    <col min="3598" max="3598" width="1.6640625" style="306" customWidth="1"/>
    <col min="3599" max="3599" width="13.44140625" style="306" customWidth="1"/>
    <col min="3600" max="3600" width="1.6640625" style="306" customWidth="1"/>
    <col min="3601" max="3602" width="14.109375" style="306" customWidth="1"/>
    <col min="3603" max="3603" width="1.33203125" style="306" customWidth="1"/>
    <col min="3604" max="3605" width="14.109375" style="306" customWidth="1"/>
    <col min="3606" max="3606" width="1.6640625" style="306" customWidth="1"/>
    <col min="3607" max="3608" width="14" style="306" customWidth="1"/>
    <col min="3609" max="3609" width="12.6640625" style="306" customWidth="1"/>
    <col min="3610" max="3610" width="14.109375" style="306" customWidth="1"/>
    <col min="3611" max="3611" width="1.88671875" style="306" customWidth="1"/>
    <col min="3612" max="3614" width="13.6640625" style="306" customWidth="1"/>
    <col min="3615" max="3615" width="9.109375" style="306"/>
    <col min="3616" max="3616" width="12.33203125" style="306" bestFit="1" customWidth="1"/>
    <col min="3617" max="3617" width="12.6640625" style="306" bestFit="1" customWidth="1"/>
    <col min="3618" max="3618" width="12" style="306" bestFit="1" customWidth="1"/>
    <col min="3619" max="3619" width="14.6640625" style="306" bestFit="1" customWidth="1"/>
    <col min="3620" max="3620" width="12.6640625" style="306" bestFit="1" customWidth="1"/>
    <col min="3621" max="3621" width="13.33203125" style="306" bestFit="1" customWidth="1"/>
    <col min="3622" max="3622" width="13.44140625" style="306" bestFit="1" customWidth="1"/>
    <col min="3623" max="3839" width="9.109375" style="306"/>
    <col min="3840" max="3840" width="42.33203125" style="306" customWidth="1"/>
    <col min="3841" max="3841" width="10.5546875" style="306" bestFit="1" customWidth="1"/>
    <col min="3842" max="3842" width="13.6640625" style="306" customWidth="1"/>
    <col min="3843" max="3843" width="14.44140625" style="306" customWidth="1"/>
    <col min="3844" max="3844" width="13" style="306" customWidth="1"/>
    <col min="3845" max="3845" width="15.109375" style="306" customWidth="1"/>
    <col min="3846" max="3846" width="13.6640625" style="306" bestFit="1" customWidth="1"/>
    <col min="3847" max="3847" width="12.6640625" style="306" bestFit="1" customWidth="1"/>
    <col min="3848" max="3848" width="12.33203125" style="306" customWidth="1"/>
    <col min="3849" max="3849" width="13" style="306" customWidth="1"/>
    <col min="3850" max="3850" width="12.33203125" style="306" customWidth="1"/>
    <col min="3851" max="3851" width="14" style="306" customWidth="1"/>
    <col min="3852" max="3852" width="1.6640625" style="306" customWidth="1"/>
    <col min="3853" max="3853" width="13.44140625" style="306" customWidth="1"/>
    <col min="3854" max="3854" width="1.6640625" style="306" customWidth="1"/>
    <col min="3855" max="3855" width="13.44140625" style="306" customWidth="1"/>
    <col min="3856" max="3856" width="1.6640625" style="306" customWidth="1"/>
    <col min="3857" max="3858" width="14.109375" style="306" customWidth="1"/>
    <col min="3859" max="3859" width="1.33203125" style="306" customWidth="1"/>
    <col min="3860" max="3861" width="14.109375" style="306" customWidth="1"/>
    <col min="3862" max="3862" width="1.6640625" style="306" customWidth="1"/>
    <col min="3863" max="3864" width="14" style="306" customWidth="1"/>
    <col min="3865" max="3865" width="12.6640625" style="306" customWidth="1"/>
    <col min="3866" max="3866" width="14.109375" style="306" customWidth="1"/>
    <col min="3867" max="3867" width="1.88671875" style="306" customWidth="1"/>
    <col min="3868" max="3870" width="13.6640625" style="306" customWidth="1"/>
    <col min="3871" max="3871" width="9.109375" style="306"/>
    <col min="3872" max="3872" width="12.33203125" style="306" bestFit="1" customWidth="1"/>
    <col min="3873" max="3873" width="12.6640625" style="306" bestFit="1" customWidth="1"/>
    <col min="3874" max="3874" width="12" style="306" bestFit="1" customWidth="1"/>
    <col min="3875" max="3875" width="14.6640625" style="306" bestFit="1" customWidth="1"/>
    <col min="3876" max="3876" width="12.6640625" style="306" bestFit="1" customWidth="1"/>
    <col min="3877" max="3877" width="13.33203125" style="306" bestFit="1" customWidth="1"/>
    <col min="3878" max="3878" width="13.44140625" style="306" bestFit="1" customWidth="1"/>
    <col min="3879" max="4095" width="9.109375" style="306"/>
    <col min="4096" max="4096" width="42.33203125" style="306" customWidth="1"/>
    <col min="4097" max="4097" width="10.5546875" style="306" bestFit="1" customWidth="1"/>
    <col min="4098" max="4098" width="13.6640625" style="306" customWidth="1"/>
    <col min="4099" max="4099" width="14.44140625" style="306" customWidth="1"/>
    <col min="4100" max="4100" width="13" style="306" customWidth="1"/>
    <col min="4101" max="4101" width="15.109375" style="306" customWidth="1"/>
    <col min="4102" max="4102" width="13.6640625" style="306" bestFit="1" customWidth="1"/>
    <col min="4103" max="4103" width="12.6640625" style="306" bestFit="1" customWidth="1"/>
    <col min="4104" max="4104" width="12.33203125" style="306" customWidth="1"/>
    <col min="4105" max="4105" width="13" style="306" customWidth="1"/>
    <col min="4106" max="4106" width="12.33203125" style="306" customWidth="1"/>
    <col min="4107" max="4107" width="14" style="306" customWidth="1"/>
    <col min="4108" max="4108" width="1.6640625" style="306" customWidth="1"/>
    <col min="4109" max="4109" width="13.44140625" style="306" customWidth="1"/>
    <col min="4110" max="4110" width="1.6640625" style="306" customWidth="1"/>
    <col min="4111" max="4111" width="13.44140625" style="306" customWidth="1"/>
    <col min="4112" max="4112" width="1.6640625" style="306" customWidth="1"/>
    <col min="4113" max="4114" width="14.109375" style="306" customWidth="1"/>
    <col min="4115" max="4115" width="1.33203125" style="306" customWidth="1"/>
    <col min="4116" max="4117" width="14.109375" style="306" customWidth="1"/>
    <col min="4118" max="4118" width="1.6640625" style="306" customWidth="1"/>
    <col min="4119" max="4120" width="14" style="306" customWidth="1"/>
    <col min="4121" max="4121" width="12.6640625" style="306" customWidth="1"/>
    <col min="4122" max="4122" width="14.109375" style="306" customWidth="1"/>
    <col min="4123" max="4123" width="1.88671875" style="306" customWidth="1"/>
    <col min="4124" max="4126" width="13.6640625" style="306" customWidth="1"/>
    <col min="4127" max="4127" width="9.109375" style="306"/>
    <col min="4128" max="4128" width="12.33203125" style="306" bestFit="1" customWidth="1"/>
    <col min="4129" max="4129" width="12.6640625" style="306" bestFit="1" customWidth="1"/>
    <col min="4130" max="4130" width="12" style="306" bestFit="1" customWidth="1"/>
    <col min="4131" max="4131" width="14.6640625" style="306" bestFit="1" customWidth="1"/>
    <col min="4132" max="4132" width="12.6640625" style="306" bestFit="1" customWidth="1"/>
    <col min="4133" max="4133" width="13.33203125" style="306" bestFit="1" customWidth="1"/>
    <col min="4134" max="4134" width="13.44140625" style="306" bestFit="1" customWidth="1"/>
    <col min="4135" max="4351" width="9.109375" style="306"/>
    <col min="4352" max="4352" width="42.33203125" style="306" customWidth="1"/>
    <col min="4353" max="4353" width="10.5546875" style="306" bestFit="1" customWidth="1"/>
    <col min="4354" max="4354" width="13.6640625" style="306" customWidth="1"/>
    <col min="4355" max="4355" width="14.44140625" style="306" customWidth="1"/>
    <col min="4356" max="4356" width="13" style="306" customWidth="1"/>
    <col min="4357" max="4357" width="15.109375" style="306" customWidth="1"/>
    <col min="4358" max="4358" width="13.6640625" style="306" bestFit="1" customWidth="1"/>
    <col min="4359" max="4359" width="12.6640625" style="306" bestFit="1" customWidth="1"/>
    <col min="4360" max="4360" width="12.33203125" style="306" customWidth="1"/>
    <col min="4361" max="4361" width="13" style="306" customWidth="1"/>
    <col min="4362" max="4362" width="12.33203125" style="306" customWidth="1"/>
    <col min="4363" max="4363" width="14" style="306" customWidth="1"/>
    <col min="4364" max="4364" width="1.6640625" style="306" customWidth="1"/>
    <col min="4365" max="4365" width="13.44140625" style="306" customWidth="1"/>
    <col min="4366" max="4366" width="1.6640625" style="306" customWidth="1"/>
    <col min="4367" max="4367" width="13.44140625" style="306" customWidth="1"/>
    <col min="4368" max="4368" width="1.6640625" style="306" customWidth="1"/>
    <col min="4369" max="4370" width="14.109375" style="306" customWidth="1"/>
    <col min="4371" max="4371" width="1.33203125" style="306" customWidth="1"/>
    <col min="4372" max="4373" width="14.109375" style="306" customWidth="1"/>
    <col min="4374" max="4374" width="1.6640625" style="306" customWidth="1"/>
    <col min="4375" max="4376" width="14" style="306" customWidth="1"/>
    <col min="4377" max="4377" width="12.6640625" style="306" customWidth="1"/>
    <col min="4378" max="4378" width="14.109375" style="306" customWidth="1"/>
    <col min="4379" max="4379" width="1.88671875" style="306" customWidth="1"/>
    <col min="4380" max="4382" width="13.6640625" style="306" customWidth="1"/>
    <col min="4383" max="4383" width="9.109375" style="306"/>
    <col min="4384" max="4384" width="12.33203125" style="306" bestFit="1" customWidth="1"/>
    <col min="4385" max="4385" width="12.6640625" style="306" bestFit="1" customWidth="1"/>
    <col min="4386" max="4386" width="12" style="306" bestFit="1" customWidth="1"/>
    <col min="4387" max="4387" width="14.6640625" style="306" bestFit="1" customWidth="1"/>
    <col min="4388" max="4388" width="12.6640625" style="306" bestFit="1" customWidth="1"/>
    <col min="4389" max="4389" width="13.33203125" style="306" bestFit="1" customWidth="1"/>
    <col min="4390" max="4390" width="13.44140625" style="306" bestFit="1" customWidth="1"/>
    <col min="4391" max="4607" width="9.109375" style="306"/>
    <col min="4608" max="4608" width="42.33203125" style="306" customWidth="1"/>
    <col min="4609" max="4609" width="10.5546875" style="306" bestFit="1" customWidth="1"/>
    <col min="4610" max="4610" width="13.6640625" style="306" customWidth="1"/>
    <col min="4611" max="4611" width="14.44140625" style="306" customWidth="1"/>
    <col min="4612" max="4612" width="13" style="306" customWidth="1"/>
    <col min="4613" max="4613" width="15.109375" style="306" customWidth="1"/>
    <col min="4614" max="4614" width="13.6640625" style="306" bestFit="1" customWidth="1"/>
    <col min="4615" max="4615" width="12.6640625" style="306" bestFit="1" customWidth="1"/>
    <col min="4616" max="4616" width="12.33203125" style="306" customWidth="1"/>
    <col min="4617" max="4617" width="13" style="306" customWidth="1"/>
    <col min="4618" max="4618" width="12.33203125" style="306" customWidth="1"/>
    <col min="4619" max="4619" width="14" style="306" customWidth="1"/>
    <col min="4620" max="4620" width="1.6640625" style="306" customWidth="1"/>
    <col min="4621" max="4621" width="13.44140625" style="306" customWidth="1"/>
    <col min="4622" max="4622" width="1.6640625" style="306" customWidth="1"/>
    <col min="4623" max="4623" width="13.44140625" style="306" customWidth="1"/>
    <col min="4624" max="4624" width="1.6640625" style="306" customWidth="1"/>
    <col min="4625" max="4626" width="14.109375" style="306" customWidth="1"/>
    <col min="4627" max="4627" width="1.33203125" style="306" customWidth="1"/>
    <col min="4628" max="4629" width="14.109375" style="306" customWidth="1"/>
    <col min="4630" max="4630" width="1.6640625" style="306" customWidth="1"/>
    <col min="4631" max="4632" width="14" style="306" customWidth="1"/>
    <col min="4633" max="4633" width="12.6640625" style="306" customWidth="1"/>
    <col min="4634" max="4634" width="14.109375" style="306" customWidth="1"/>
    <col min="4635" max="4635" width="1.88671875" style="306" customWidth="1"/>
    <col min="4636" max="4638" width="13.6640625" style="306" customWidth="1"/>
    <col min="4639" max="4639" width="9.109375" style="306"/>
    <col min="4640" max="4640" width="12.33203125" style="306" bestFit="1" customWidth="1"/>
    <col min="4641" max="4641" width="12.6640625" style="306" bestFit="1" customWidth="1"/>
    <col min="4642" max="4642" width="12" style="306" bestFit="1" customWidth="1"/>
    <col min="4643" max="4643" width="14.6640625" style="306" bestFit="1" customWidth="1"/>
    <col min="4644" max="4644" width="12.6640625" style="306" bestFit="1" customWidth="1"/>
    <col min="4645" max="4645" width="13.33203125" style="306" bestFit="1" customWidth="1"/>
    <col min="4646" max="4646" width="13.44140625" style="306" bestFit="1" customWidth="1"/>
    <col min="4647" max="4863" width="9.109375" style="306"/>
    <col min="4864" max="4864" width="42.33203125" style="306" customWidth="1"/>
    <col min="4865" max="4865" width="10.5546875" style="306" bestFit="1" customWidth="1"/>
    <col min="4866" max="4866" width="13.6640625" style="306" customWidth="1"/>
    <col min="4867" max="4867" width="14.44140625" style="306" customWidth="1"/>
    <col min="4868" max="4868" width="13" style="306" customWidth="1"/>
    <col min="4869" max="4869" width="15.109375" style="306" customWidth="1"/>
    <col min="4870" max="4870" width="13.6640625" style="306" bestFit="1" customWidth="1"/>
    <col min="4871" max="4871" width="12.6640625" style="306" bestFit="1" customWidth="1"/>
    <col min="4872" max="4872" width="12.33203125" style="306" customWidth="1"/>
    <col min="4873" max="4873" width="13" style="306" customWidth="1"/>
    <col min="4874" max="4874" width="12.33203125" style="306" customWidth="1"/>
    <col min="4875" max="4875" width="14" style="306" customWidth="1"/>
    <col min="4876" max="4876" width="1.6640625" style="306" customWidth="1"/>
    <col min="4877" max="4877" width="13.44140625" style="306" customWidth="1"/>
    <col min="4878" max="4878" width="1.6640625" style="306" customWidth="1"/>
    <col min="4879" max="4879" width="13.44140625" style="306" customWidth="1"/>
    <col min="4880" max="4880" width="1.6640625" style="306" customWidth="1"/>
    <col min="4881" max="4882" width="14.109375" style="306" customWidth="1"/>
    <col min="4883" max="4883" width="1.33203125" style="306" customWidth="1"/>
    <col min="4884" max="4885" width="14.109375" style="306" customWidth="1"/>
    <col min="4886" max="4886" width="1.6640625" style="306" customWidth="1"/>
    <col min="4887" max="4888" width="14" style="306" customWidth="1"/>
    <col min="4889" max="4889" width="12.6640625" style="306" customWidth="1"/>
    <col min="4890" max="4890" width="14.109375" style="306" customWidth="1"/>
    <col min="4891" max="4891" width="1.88671875" style="306" customWidth="1"/>
    <col min="4892" max="4894" width="13.6640625" style="306" customWidth="1"/>
    <col min="4895" max="4895" width="9.109375" style="306"/>
    <col min="4896" max="4896" width="12.33203125" style="306" bestFit="1" customWidth="1"/>
    <col min="4897" max="4897" width="12.6640625" style="306" bestFit="1" customWidth="1"/>
    <col min="4898" max="4898" width="12" style="306" bestFit="1" customWidth="1"/>
    <col min="4899" max="4899" width="14.6640625" style="306" bestFit="1" customWidth="1"/>
    <col min="4900" max="4900" width="12.6640625" style="306" bestFit="1" customWidth="1"/>
    <col min="4901" max="4901" width="13.33203125" style="306" bestFit="1" customWidth="1"/>
    <col min="4902" max="4902" width="13.44140625" style="306" bestFit="1" customWidth="1"/>
    <col min="4903" max="5119" width="9.109375" style="306"/>
    <col min="5120" max="5120" width="42.33203125" style="306" customWidth="1"/>
    <col min="5121" max="5121" width="10.5546875" style="306" bestFit="1" customWidth="1"/>
    <col min="5122" max="5122" width="13.6640625" style="306" customWidth="1"/>
    <col min="5123" max="5123" width="14.44140625" style="306" customWidth="1"/>
    <col min="5124" max="5124" width="13" style="306" customWidth="1"/>
    <col min="5125" max="5125" width="15.109375" style="306" customWidth="1"/>
    <col min="5126" max="5126" width="13.6640625" style="306" bestFit="1" customWidth="1"/>
    <col min="5127" max="5127" width="12.6640625" style="306" bestFit="1" customWidth="1"/>
    <col min="5128" max="5128" width="12.33203125" style="306" customWidth="1"/>
    <col min="5129" max="5129" width="13" style="306" customWidth="1"/>
    <col min="5130" max="5130" width="12.33203125" style="306" customWidth="1"/>
    <col min="5131" max="5131" width="14" style="306" customWidth="1"/>
    <col min="5132" max="5132" width="1.6640625" style="306" customWidth="1"/>
    <col min="5133" max="5133" width="13.44140625" style="306" customWidth="1"/>
    <col min="5134" max="5134" width="1.6640625" style="306" customWidth="1"/>
    <col min="5135" max="5135" width="13.44140625" style="306" customWidth="1"/>
    <col min="5136" max="5136" width="1.6640625" style="306" customWidth="1"/>
    <col min="5137" max="5138" width="14.109375" style="306" customWidth="1"/>
    <col min="5139" max="5139" width="1.33203125" style="306" customWidth="1"/>
    <col min="5140" max="5141" width="14.109375" style="306" customWidth="1"/>
    <col min="5142" max="5142" width="1.6640625" style="306" customWidth="1"/>
    <col min="5143" max="5144" width="14" style="306" customWidth="1"/>
    <col min="5145" max="5145" width="12.6640625" style="306" customWidth="1"/>
    <col min="5146" max="5146" width="14.109375" style="306" customWidth="1"/>
    <col min="5147" max="5147" width="1.88671875" style="306" customWidth="1"/>
    <col min="5148" max="5150" width="13.6640625" style="306" customWidth="1"/>
    <col min="5151" max="5151" width="9.109375" style="306"/>
    <col min="5152" max="5152" width="12.33203125" style="306" bestFit="1" customWidth="1"/>
    <col min="5153" max="5153" width="12.6640625" style="306" bestFit="1" customWidth="1"/>
    <col min="5154" max="5154" width="12" style="306" bestFit="1" customWidth="1"/>
    <col min="5155" max="5155" width="14.6640625" style="306" bestFit="1" customWidth="1"/>
    <col min="5156" max="5156" width="12.6640625" style="306" bestFit="1" customWidth="1"/>
    <col min="5157" max="5157" width="13.33203125" style="306" bestFit="1" customWidth="1"/>
    <col min="5158" max="5158" width="13.44140625" style="306" bestFit="1" customWidth="1"/>
    <col min="5159" max="5375" width="9.109375" style="306"/>
    <col min="5376" max="5376" width="42.33203125" style="306" customWidth="1"/>
    <col min="5377" max="5377" width="10.5546875" style="306" bestFit="1" customWidth="1"/>
    <col min="5378" max="5378" width="13.6640625" style="306" customWidth="1"/>
    <col min="5379" max="5379" width="14.44140625" style="306" customWidth="1"/>
    <col min="5380" max="5380" width="13" style="306" customWidth="1"/>
    <col min="5381" max="5381" width="15.109375" style="306" customWidth="1"/>
    <col min="5382" max="5382" width="13.6640625" style="306" bestFit="1" customWidth="1"/>
    <col min="5383" max="5383" width="12.6640625" style="306" bestFit="1" customWidth="1"/>
    <col min="5384" max="5384" width="12.33203125" style="306" customWidth="1"/>
    <col min="5385" max="5385" width="13" style="306" customWidth="1"/>
    <col min="5386" max="5386" width="12.33203125" style="306" customWidth="1"/>
    <col min="5387" max="5387" width="14" style="306" customWidth="1"/>
    <col min="5388" max="5388" width="1.6640625" style="306" customWidth="1"/>
    <col min="5389" max="5389" width="13.44140625" style="306" customWidth="1"/>
    <col min="5390" max="5390" width="1.6640625" style="306" customWidth="1"/>
    <col min="5391" max="5391" width="13.44140625" style="306" customWidth="1"/>
    <col min="5392" max="5392" width="1.6640625" style="306" customWidth="1"/>
    <col min="5393" max="5394" width="14.109375" style="306" customWidth="1"/>
    <col min="5395" max="5395" width="1.33203125" style="306" customWidth="1"/>
    <col min="5396" max="5397" width="14.109375" style="306" customWidth="1"/>
    <col min="5398" max="5398" width="1.6640625" style="306" customWidth="1"/>
    <col min="5399" max="5400" width="14" style="306" customWidth="1"/>
    <col min="5401" max="5401" width="12.6640625" style="306" customWidth="1"/>
    <col min="5402" max="5402" width="14.109375" style="306" customWidth="1"/>
    <col min="5403" max="5403" width="1.88671875" style="306" customWidth="1"/>
    <col min="5404" max="5406" width="13.6640625" style="306" customWidth="1"/>
    <col min="5407" max="5407" width="9.109375" style="306"/>
    <col min="5408" max="5408" width="12.33203125" style="306" bestFit="1" customWidth="1"/>
    <col min="5409" max="5409" width="12.6640625" style="306" bestFit="1" customWidth="1"/>
    <col min="5410" max="5410" width="12" style="306" bestFit="1" customWidth="1"/>
    <col min="5411" max="5411" width="14.6640625" style="306" bestFit="1" customWidth="1"/>
    <col min="5412" max="5412" width="12.6640625" style="306" bestFit="1" customWidth="1"/>
    <col min="5413" max="5413" width="13.33203125" style="306" bestFit="1" customWidth="1"/>
    <col min="5414" max="5414" width="13.44140625" style="306" bestFit="1" customWidth="1"/>
    <col min="5415" max="5631" width="9.109375" style="306"/>
    <col min="5632" max="5632" width="42.33203125" style="306" customWidth="1"/>
    <col min="5633" max="5633" width="10.5546875" style="306" bestFit="1" customWidth="1"/>
    <col min="5634" max="5634" width="13.6640625" style="306" customWidth="1"/>
    <col min="5635" max="5635" width="14.44140625" style="306" customWidth="1"/>
    <col min="5636" max="5636" width="13" style="306" customWidth="1"/>
    <col min="5637" max="5637" width="15.109375" style="306" customWidth="1"/>
    <col min="5638" max="5638" width="13.6640625" style="306" bestFit="1" customWidth="1"/>
    <col min="5639" max="5639" width="12.6640625" style="306" bestFit="1" customWidth="1"/>
    <col min="5640" max="5640" width="12.33203125" style="306" customWidth="1"/>
    <col min="5641" max="5641" width="13" style="306" customWidth="1"/>
    <col min="5642" max="5642" width="12.33203125" style="306" customWidth="1"/>
    <col min="5643" max="5643" width="14" style="306" customWidth="1"/>
    <col min="5644" max="5644" width="1.6640625" style="306" customWidth="1"/>
    <col min="5645" max="5645" width="13.44140625" style="306" customWidth="1"/>
    <col min="5646" max="5646" width="1.6640625" style="306" customWidth="1"/>
    <col min="5647" max="5647" width="13.44140625" style="306" customWidth="1"/>
    <col min="5648" max="5648" width="1.6640625" style="306" customWidth="1"/>
    <col min="5649" max="5650" width="14.109375" style="306" customWidth="1"/>
    <col min="5651" max="5651" width="1.33203125" style="306" customWidth="1"/>
    <col min="5652" max="5653" width="14.109375" style="306" customWidth="1"/>
    <col min="5654" max="5654" width="1.6640625" style="306" customWidth="1"/>
    <col min="5655" max="5656" width="14" style="306" customWidth="1"/>
    <col min="5657" max="5657" width="12.6640625" style="306" customWidth="1"/>
    <col min="5658" max="5658" width="14.109375" style="306" customWidth="1"/>
    <col min="5659" max="5659" width="1.88671875" style="306" customWidth="1"/>
    <col min="5660" max="5662" width="13.6640625" style="306" customWidth="1"/>
    <col min="5663" max="5663" width="9.109375" style="306"/>
    <col min="5664" max="5664" width="12.33203125" style="306" bestFit="1" customWidth="1"/>
    <col min="5665" max="5665" width="12.6640625" style="306" bestFit="1" customWidth="1"/>
    <col min="5666" max="5666" width="12" style="306" bestFit="1" customWidth="1"/>
    <col min="5667" max="5667" width="14.6640625" style="306" bestFit="1" customWidth="1"/>
    <col min="5668" max="5668" width="12.6640625" style="306" bestFit="1" customWidth="1"/>
    <col min="5669" max="5669" width="13.33203125" style="306" bestFit="1" customWidth="1"/>
    <col min="5670" max="5670" width="13.44140625" style="306" bestFit="1" customWidth="1"/>
    <col min="5671" max="5887" width="9.109375" style="306"/>
    <col min="5888" max="5888" width="42.33203125" style="306" customWidth="1"/>
    <col min="5889" max="5889" width="10.5546875" style="306" bestFit="1" customWidth="1"/>
    <col min="5890" max="5890" width="13.6640625" style="306" customWidth="1"/>
    <col min="5891" max="5891" width="14.44140625" style="306" customWidth="1"/>
    <col min="5892" max="5892" width="13" style="306" customWidth="1"/>
    <col min="5893" max="5893" width="15.109375" style="306" customWidth="1"/>
    <col min="5894" max="5894" width="13.6640625" style="306" bestFit="1" customWidth="1"/>
    <col min="5895" max="5895" width="12.6640625" style="306" bestFit="1" customWidth="1"/>
    <col min="5896" max="5896" width="12.33203125" style="306" customWidth="1"/>
    <col min="5897" max="5897" width="13" style="306" customWidth="1"/>
    <col min="5898" max="5898" width="12.33203125" style="306" customWidth="1"/>
    <col min="5899" max="5899" width="14" style="306" customWidth="1"/>
    <col min="5900" max="5900" width="1.6640625" style="306" customWidth="1"/>
    <col min="5901" max="5901" width="13.44140625" style="306" customWidth="1"/>
    <col min="5902" max="5902" width="1.6640625" style="306" customWidth="1"/>
    <col min="5903" max="5903" width="13.44140625" style="306" customWidth="1"/>
    <col min="5904" max="5904" width="1.6640625" style="306" customWidth="1"/>
    <col min="5905" max="5906" width="14.109375" style="306" customWidth="1"/>
    <col min="5907" max="5907" width="1.33203125" style="306" customWidth="1"/>
    <col min="5908" max="5909" width="14.109375" style="306" customWidth="1"/>
    <col min="5910" max="5910" width="1.6640625" style="306" customWidth="1"/>
    <col min="5911" max="5912" width="14" style="306" customWidth="1"/>
    <col min="5913" max="5913" width="12.6640625" style="306" customWidth="1"/>
    <col min="5914" max="5914" width="14.109375" style="306" customWidth="1"/>
    <col min="5915" max="5915" width="1.88671875" style="306" customWidth="1"/>
    <col min="5916" max="5918" width="13.6640625" style="306" customWidth="1"/>
    <col min="5919" max="5919" width="9.109375" style="306"/>
    <col min="5920" max="5920" width="12.33203125" style="306" bestFit="1" customWidth="1"/>
    <col min="5921" max="5921" width="12.6640625" style="306" bestFit="1" customWidth="1"/>
    <col min="5922" max="5922" width="12" style="306" bestFit="1" customWidth="1"/>
    <col min="5923" max="5923" width="14.6640625" style="306" bestFit="1" customWidth="1"/>
    <col min="5924" max="5924" width="12.6640625" style="306" bestFit="1" customWidth="1"/>
    <col min="5925" max="5925" width="13.33203125" style="306" bestFit="1" customWidth="1"/>
    <col min="5926" max="5926" width="13.44140625" style="306" bestFit="1" customWidth="1"/>
    <col min="5927" max="6143" width="9.109375" style="306"/>
    <col min="6144" max="6144" width="42.33203125" style="306" customWidth="1"/>
    <col min="6145" max="6145" width="10.5546875" style="306" bestFit="1" customWidth="1"/>
    <col min="6146" max="6146" width="13.6640625" style="306" customWidth="1"/>
    <col min="6147" max="6147" width="14.44140625" style="306" customWidth="1"/>
    <col min="6148" max="6148" width="13" style="306" customWidth="1"/>
    <col min="6149" max="6149" width="15.109375" style="306" customWidth="1"/>
    <col min="6150" max="6150" width="13.6640625" style="306" bestFit="1" customWidth="1"/>
    <col min="6151" max="6151" width="12.6640625" style="306" bestFit="1" customWidth="1"/>
    <col min="6152" max="6152" width="12.33203125" style="306" customWidth="1"/>
    <col min="6153" max="6153" width="13" style="306" customWidth="1"/>
    <col min="6154" max="6154" width="12.33203125" style="306" customWidth="1"/>
    <col min="6155" max="6155" width="14" style="306" customWidth="1"/>
    <col min="6156" max="6156" width="1.6640625" style="306" customWidth="1"/>
    <col min="6157" max="6157" width="13.44140625" style="306" customWidth="1"/>
    <col min="6158" max="6158" width="1.6640625" style="306" customWidth="1"/>
    <col min="6159" max="6159" width="13.44140625" style="306" customWidth="1"/>
    <col min="6160" max="6160" width="1.6640625" style="306" customWidth="1"/>
    <col min="6161" max="6162" width="14.109375" style="306" customWidth="1"/>
    <col min="6163" max="6163" width="1.33203125" style="306" customWidth="1"/>
    <col min="6164" max="6165" width="14.109375" style="306" customWidth="1"/>
    <col min="6166" max="6166" width="1.6640625" style="306" customWidth="1"/>
    <col min="6167" max="6168" width="14" style="306" customWidth="1"/>
    <col min="6169" max="6169" width="12.6640625" style="306" customWidth="1"/>
    <col min="6170" max="6170" width="14.109375" style="306" customWidth="1"/>
    <col min="6171" max="6171" width="1.88671875" style="306" customWidth="1"/>
    <col min="6172" max="6174" width="13.6640625" style="306" customWidth="1"/>
    <col min="6175" max="6175" width="9.109375" style="306"/>
    <col min="6176" max="6176" width="12.33203125" style="306" bestFit="1" customWidth="1"/>
    <col min="6177" max="6177" width="12.6640625" style="306" bestFit="1" customWidth="1"/>
    <col min="6178" max="6178" width="12" style="306" bestFit="1" customWidth="1"/>
    <col min="6179" max="6179" width="14.6640625" style="306" bestFit="1" customWidth="1"/>
    <col min="6180" max="6180" width="12.6640625" style="306" bestFit="1" customWidth="1"/>
    <col min="6181" max="6181" width="13.33203125" style="306" bestFit="1" customWidth="1"/>
    <col min="6182" max="6182" width="13.44140625" style="306" bestFit="1" customWidth="1"/>
    <col min="6183" max="6399" width="9.109375" style="306"/>
    <col min="6400" max="6400" width="42.33203125" style="306" customWidth="1"/>
    <col min="6401" max="6401" width="10.5546875" style="306" bestFit="1" customWidth="1"/>
    <col min="6402" max="6402" width="13.6640625" style="306" customWidth="1"/>
    <col min="6403" max="6403" width="14.44140625" style="306" customWidth="1"/>
    <col min="6404" max="6404" width="13" style="306" customWidth="1"/>
    <col min="6405" max="6405" width="15.109375" style="306" customWidth="1"/>
    <col min="6406" max="6406" width="13.6640625" style="306" bestFit="1" customWidth="1"/>
    <col min="6407" max="6407" width="12.6640625" style="306" bestFit="1" customWidth="1"/>
    <col min="6408" max="6408" width="12.33203125" style="306" customWidth="1"/>
    <col min="6409" max="6409" width="13" style="306" customWidth="1"/>
    <col min="6410" max="6410" width="12.33203125" style="306" customWidth="1"/>
    <col min="6411" max="6411" width="14" style="306" customWidth="1"/>
    <col min="6412" max="6412" width="1.6640625" style="306" customWidth="1"/>
    <col min="6413" max="6413" width="13.44140625" style="306" customWidth="1"/>
    <col min="6414" max="6414" width="1.6640625" style="306" customWidth="1"/>
    <col min="6415" max="6415" width="13.44140625" style="306" customWidth="1"/>
    <col min="6416" max="6416" width="1.6640625" style="306" customWidth="1"/>
    <col min="6417" max="6418" width="14.109375" style="306" customWidth="1"/>
    <col min="6419" max="6419" width="1.33203125" style="306" customWidth="1"/>
    <col min="6420" max="6421" width="14.109375" style="306" customWidth="1"/>
    <col min="6422" max="6422" width="1.6640625" style="306" customWidth="1"/>
    <col min="6423" max="6424" width="14" style="306" customWidth="1"/>
    <col min="6425" max="6425" width="12.6640625" style="306" customWidth="1"/>
    <col min="6426" max="6426" width="14.109375" style="306" customWidth="1"/>
    <col min="6427" max="6427" width="1.88671875" style="306" customWidth="1"/>
    <col min="6428" max="6430" width="13.6640625" style="306" customWidth="1"/>
    <col min="6431" max="6431" width="9.109375" style="306"/>
    <col min="6432" max="6432" width="12.33203125" style="306" bestFit="1" customWidth="1"/>
    <col min="6433" max="6433" width="12.6640625" style="306" bestFit="1" customWidth="1"/>
    <col min="6434" max="6434" width="12" style="306" bestFit="1" customWidth="1"/>
    <col min="6435" max="6435" width="14.6640625" style="306" bestFit="1" customWidth="1"/>
    <col min="6436" max="6436" width="12.6640625" style="306" bestFit="1" customWidth="1"/>
    <col min="6437" max="6437" width="13.33203125" style="306" bestFit="1" customWidth="1"/>
    <col min="6438" max="6438" width="13.44140625" style="306" bestFit="1" customWidth="1"/>
    <col min="6439" max="6655" width="9.109375" style="306"/>
    <col min="6656" max="6656" width="42.33203125" style="306" customWidth="1"/>
    <col min="6657" max="6657" width="10.5546875" style="306" bestFit="1" customWidth="1"/>
    <col min="6658" max="6658" width="13.6640625" style="306" customWidth="1"/>
    <col min="6659" max="6659" width="14.44140625" style="306" customWidth="1"/>
    <col min="6660" max="6660" width="13" style="306" customWidth="1"/>
    <col min="6661" max="6661" width="15.109375" style="306" customWidth="1"/>
    <col min="6662" max="6662" width="13.6640625" style="306" bestFit="1" customWidth="1"/>
    <col min="6663" max="6663" width="12.6640625" style="306" bestFit="1" customWidth="1"/>
    <col min="6664" max="6664" width="12.33203125" style="306" customWidth="1"/>
    <col min="6665" max="6665" width="13" style="306" customWidth="1"/>
    <col min="6666" max="6666" width="12.33203125" style="306" customWidth="1"/>
    <col min="6667" max="6667" width="14" style="306" customWidth="1"/>
    <col min="6668" max="6668" width="1.6640625" style="306" customWidth="1"/>
    <col min="6669" max="6669" width="13.44140625" style="306" customWidth="1"/>
    <col min="6670" max="6670" width="1.6640625" style="306" customWidth="1"/>
    <col min="6671" max="6671" width="13.44140625" style="306" customWidth="1"/>
    <col min="6672" max="6672" width="1.6640625" style="306" customWidth="1"/>
    <col min="6673" max="6674" width="14.109375" style="306" customWidth="1"/>
    <col min="6675" max="6675" width="1.33203125" style="306" customWidth="1"/>
    <col min="6676" max="6677" width="14.109375" style="306" customWidth="1"/>
    <col min="6678" max="6678" width="1.6640625" style="306" customWidth="1"/>
    <col min="6679" max="6680" width="14" style="306" customWidth="1"/>
    <col min="6681" max="6681" width="12.6640625" style="306" customWidth="1"/>
    <col min="6682" max="6682" width="14.109375" style="306" customWidth="1"/>
    <col min="6683" max="6683" width="1.88671875" style="306" customWidth="1"/>
    <col min="6684" max="6686" width="13.6640625" style="306" customWidth="1"/>
    <col min="6687" max="6687" width="9.109375" style="306"/>
    <col min="6688" max="6688" width="12.33203125" style="306" bestFit="1" customWidth="1"/>
    <col min="6689" max="6689" width="12.6640625" style="306" bestFit="1" customWidth="1"/>
    <col min="6690" max="6690" width="12" style="306" bestFit="1" customWidth="1"/>
    <col min="6691" max="6691" width="14.6640625" style="306" bestFit="1" customWidth="1"/>
    <col min="6692" max="6692" width="12.6640625" style="306" bestFit="1" customWidth="1"/>
    <col min="6693" max="6693" width="13.33203125" style="306" bestFit="1" customWidth="1"/>
    <col min="6694" max="6694" width="13.44140625" style="306" bestFit="1" customWidth="1"/>
    <col min="6695" max="6911" width="9.109375" style="306"/>
    <col min="6912" max="6912" width="42.33203125" style="306" customWidth="1"/>
    <col min="6913" max="6913" width="10.5546875" style="306" bestFit="1" customWidth="1"/>
    <col min="6914" max="6914" width="13.6640625" style="306" customWidth="1"/>
    <col min="6915" max="6915" width="14.44140625" style="306" customWidth="1"/>
    <col min="6916" max="6916" width="13" style="306" customWidth="1"/>
    <col min="6917" max="6917" width="15.109375" style="306" customWidth="1"/>
    <col min="6918" max="6918" width="13.6640625" style="306" bestFit="1" customWidth="1"/>
    <col min="6919" max="6919" width="12.6640625" style="306" bestFit="1" customWidth="1"/>
    <col min="6920" max="6920" width="12.33203125" style="306" customWidth="1"/>
    <col min="6921" max="6921" width="13" style="306" customWidth="1"/>
    <col min="6922" max="6922" width="12.33203125" style="306" customWidth="1"/>
    <col min="6923" max="6923" width="14" style="306" customWidth="1"/>
    <col min="6924" max="6924" width="1.6640625" style="306" customWidth="1"/>
    <col min="6925" max="6925" width="13.44140625" style="306" customWidth="1"/>
    <col min="6926" max="6926" width="1.6640625" style="306" customWidth="1"/>
    <col min="6927" max="6927" width="13.44140625" style="306" customWidth="1"/>
    <col min="6928" max="6928" width="1.6640625" style="306" customWidth="1"/>
    <col min="6929" max="6930" width="14.109375" style="306" customWidth="1"/>
    <col min="6931" max="6931" width="1.33203125" style="306" customWidth="1"/>
    <col min="6932" max="6933" width="14.109375" style="306" customWidth="1"/>
    <col min="6934" max="6934" width="1.6640625" style="306" customWidth="1"/>
    <col min="6935" max="6936" width="14" style="306" customWidth="1"/>
    <col min="6937" max="6937" width="12.6640625" style="306" customWidth="1"/>
    <col min="6938" max="6938" width="14.109375" style="306" customWidth="1"/>
    <col min="6939" max="6939" width="1.88671875" style="306" customWidth="1"/>
    <col min="6940" max="6942" width="13.6640625" style="306" customWidth="1"/>
    <col min="6943" max="6943" width="9.109375" style="306"/>
    <col min="6944" max="6944" width="12.33203125" style="306" bestFit="1" customWidth="1"/>
    <col min="6945" max="6945" width="12.6640625" style="306" bestFit="1" customWidth="1"/>
    <col min="6946" max="6946" width="12" style="306" bestFit="1" customWidth="1"/>
    <col min="6947" max="6947" width="14.6640625" style="306" bestFit="1" customWidth="1"/>
    <col min="6948" max="6948" width="12.6640625" style="306" bestFit="1" customWidth="1"/>
    <col min="6949" max="6949" width="13.33203125" style="306" bestFit="1" customWidth="1"/>
    <col min="6950" max="6950" width="13.44140625" style="306" bestFit="1" customWidth="1"/>
    <col min="6951" max="7167" width="9.109375" style="306"/>
    <col min="7168" max="7168" width="42.33203125" style="306" customWidth="1"/>
    <col min="7169" max="7169" width="10.5546875" style="306" bestFit="1" customWidth="1"/>
    <col min="7170" max="7170" width="13.6640625" style="306" customWidth="1"/>
    <col min="7171" max="7171" width="14.44140625" style="306" customWidth="1"/>
    <col min="7172" max="7172" width="13" style="306" customWidth="1"/>
    <col min="7173" max="7173" width="15.109375" style="306" customWidth="1"/>
    <col min="7174" max="7174" width="13.6640625" style="306" bestFit="1" customWidth="1"/>
    <col min="7175" max="7175" width="12.6640625" style="306" bestFit="1" customWidth="1"/>
    <col min="7176" max="7176" width="12.33203125" style="306" customWidth="1"/>
    <col min="7177" max="7177" width="13" style="306" customWidth="1"/>
    <col min="7178" max="7178" width="12.33203125" style="306" customWidth="1"/>
    <col min="7179" max="7179" width="14" style="306" customWidth="1"/>
    <col min="7180" max="7180" width="1.6640625" style="306" customWidth="1"/>
    <col min="7181" max="7181" width="13.44140625" style="306" customWidth="1"/>
    <col min="7182" max="7182" width="1.6640625" style="306" customWidth="1"/>
    <col min="7183" max="7183" width="13.44140625" style="306" customWidth="1"/>
    <col min="7184" max="7184" width="1.6640625" style="306" customWidth="1"/>
    <col min="7185" max="7186" width="14.109375" style="306" customWidth="1"/>
    <col min="7187" max="7187" width="1.33203125" style="306" customWidth="1"/>
    <col min="7188" max="7189" width="14.109375" style="306" customWidth="1"/>
    <col min="7190" max="7190" width="1.6640625" style="306" customWidth="1"/>
    <col min="7191" max="7192" width="14" style="306" customWidth="1"/>
    <col min="7193" max="7193" width="12.6640625" style="306" customWidth="1"/>
    <col min="7194" max="7194" width="14.109375" style="306" customWidth="1"/>
    <col min="7195" max="7195" width="1.88671875" style="306" customWidth="1"/>
    <col min="7196" max="7198" width="13.6640625" style="306" customWidth="1"/>
    <col min="7199" max="7199" width="9.109375" style="306"/>
    <col min="7200" max="7200" width="12.33203125" style="306" bestFit="1" customWidth="1"/>
    <col min="7201" max="7201" width="12.6640625" style="306" bestFit="1" customWidth="1"/>
    <col min="7202" max="7202" width="12" style="306" bestFit="1" customWidth="1"/>
    <col min="7203" max="7203" width="14.6640625" style="306" bestFit="1" customWidth="1"/>
    <col min="7204" max="7204" width="12.6640625" style="306" bestFit="1" customWidth="1"/>
    <col min="7205" max="7205" width="13.33203125" style="306" bestFit="1" customWidth="1"/>
    <col min="7206" max="7206" width="13.44140625" style="306" bestFit="1" customWidth="1"/>
    <col min="7207" max="7423" width="9.109375" style="306"/>
    <col min="7424" max="7424" width="42.33203125" style="306" customWidth="1"/>
    <col min="7425" max="7425" width="10.5546875" style="306" bestFit="1" customWidth="1"/>
    <col min="7426" max="7426" width="13.6640625" style="306" customWidth="1"/>
    <col min="7427" max="7427" width="14.44140625" style="306" customWidth="1"/>
    <col min="7428" max="7428" width="13" style="306" customWidth="1"/>
    <col min="7429" max="7429" width="15.109375" style="306" customWidth="1"/>
    <col min="7430" max="7430" width="13.6640625" style="306" bestFit="1" customWidth="1"/>
    <col min="7431" max="7431" width="12.6640625" style="306" bestFit="1" customWidth="1"/>
    <col min="7432" max="7432" width="12.33203125" style="306" customWidth="1"/>
    <col min="7433" max="7433" width="13" style="306" customWidth="1"/>
    <col min="7434" max="7434" width="12.33203125" style="306" customWidth="1"/>
    <col min="7435" max="7435" width="14" style="306" customWidth="1"/>
    <col min="7436" max="7436" width="1.6640625" style="306" customWidth="1"/>
    <col min="7437" max="7437" width="13.44140625" style="306" customWidth="1"/>
    <col min="7438" max="7438" width="1.6640625" style="306" customWidth="1"/>
    <col min="7439" max="7439" width="13.44140625" style="306" customWidth="1"/>
    <col min="7440" max="7440" width="1.6640625" style="306" customWidth="1"/>
    <col min="7441" max="7442" width="14.109375" style="306" customWidth="1"/>
    <col min="7443" max="7443" width="1.33203125" style="306" customWidth="1"/>
    <col min="7444" max="7445" width="14.109375" style="306" customWidth="1"/>
    <col min="7446" max="7446" width="1.6640625" style="306" customWidth="1"/>
    <col min="7447" max="7448" width="14" style="306" customWidth="1"/>
    <col min="7449" max="7449" width="12.6640625" style="306" customWidth="1"/>
    <col min="7450" max="7450" width="14.109375" style="306" customWidth="1"/>
    <col min="7451" max="7451" width="1.88671875" style="306" customWidth="1"/>
    <col min="7452" max="7454" width="13.6640625" style="306" customWidth="1"/>
    <col min="7455" max="7455" width="9.109375" style="306"/>
    <col min="7456" max="7456" width="12.33203125" style="306" bestFit="1" customWidth="1"/>
    <col min="7457" max="7457" width="12.6640625" style="306" bestFit="1" customWidth="1"/>
    <col min="7458" max="7458" width="12" style="306" bestFit="1" customWidth="1"/>
    <col min="7459" max="7459" width="14.6640625" style="306" bestFit="1" customWidth="1"/>
    <col min="7460" max="7460" width="12.6640625" style="306" bestFit="1" customWidth="1"/>
    <col min="7461" max="7461" width="13.33203125" style="306" bestFit="1" customWidth="1"/>
    <col min="7462" max="7462" width="13.44140625" style="306" bestFit="1" customWidth="1"/>
    <col min="7463" max="7679" width="9.109375" style="306"/>
    <col min="7680" max="7680" width="42.33203125" style="306" customWidth="1"/>
    <col min="7681" max="7681" width="10.5546875" style="306" bestFit="1" customWidth="1"/>
    <col min="7682" max="7682" width="13.6640625" style="306" customWidth="1"/>
    <col min="7683" max="7683" width="14.44140625" style="306" customWidth="1"/>
    <col min="7684" max="7684" width="13" style="306" customWidth="1"/>
    <col min="7685" max="7685" width="15.109375" style="306" customWidth="1"/>
    <col min="7686" max="7686" width="13.6640625" style="306" bestFit="1" customWidth="1"/>
    <col min="7687" max="7687" width="12.6640625" style="306" bestFit="1" customWidth="1"/>
    <col min="7688" max="7688" width="12.33203125" style="306" customWidth="1"/>
    <col min="7689" max="7689" width="13" style="306" customWidth="1"/>
    <col min="7690" max="7690" width="12.33203125" style="306" customWidth="1"/>
    <col min="7691" max="7691" width="14" style="306" customWidth="1"/>
    <col min="7692" max="7692" width="1.6640625" style="306" customWidth="1"/>
    <col min="7693" max="7693" width="13.44140625" style="306" customWidth="1"/>
    <col min="7694" max="7694" width="1.6640625" style="306" customWidth="1"/>
    <col min="7695" max="7695" width="13.44140625" style="306" customWidth="1"/>
    <col min="7696" max="7696" width="1.6640625" style="306" customWidth="1"/>
    <col min="7697" max="7698" width="14.109375" style="306" customWidth="1"/>
    <col min="7699" max="7699" width="1.33203125" style="306" customWidth="1"/>
    <col min="7700" max="7701" width="14.109375" style="306" customWidth="1"/>
    <col min="7702" max="7702" width="1.6640625" style="306" customWidth="1"/>
    <col min="7703" max="7704" width="14" style="306" customWidth="1"/>
    <col min="7705" max="7705" width="12.6640625" style="306" customWidth="1"/>
    <col min="7706" max="7706" width="14.109375" style="306" customWidth="1"/>
    <col min="7707" max="7707" width="1.88671875" style="306" customWidth="1"/>
    <col min="7708" max="7710" width="13.6640625" style="306" customWidth="1"/>
    <col min="7711" max="7711" width="9.109375" style="306"/>
    <col min="7712" max="7712" width="12.33203125" style="306" bestFit="1" customWidth="1"/>
    <col min="7713" max="7713" width="12.6640625" style="306" bestFit="1" customWidth="1"/>
    <col min="7714" max="7714" width="12" style="306" bestFit="1" customWidth="1"/>
    <col min="7715" max="7715" width="14.6640625" style="306" bestFit="1" customWidth="1"/>
    <col min="7716" max="7716" width="12.6640625" style="306" bestFit="1" customWidth="1"/>
    <col min="7717" max="7717" width="13.33203125" style="306" bestFit="1" customWidth="1"/>
    <col min="7718" max="7718" width="13.44140625" style="306" bestFit="1" customWidth="1"/>
    <col min="7719" max="7935" width="9.109375" style="306"/>
    <col min="7936" max="7936" width="42.33203125" style="306" customWidth="1"/>
    <col min="7937" max="7937" width="10.5546875" style="306" bestFit="1" customWidth="1"/>
    <col min="7938" max="7938" width="13.6640625" style="306" customWidth="1"/>
    <col min="7939" max="7939" width="14.44140625" style="306" customWidth="1"/>
    <col min="7940" max="7940" width="13" style="306" customWidth="1"/>
    <col min="7941" max="7941" width="15.109375" style="306" customWidth="1"/>
    <col min="7942" max="7942" width="13.6640625" style="306" bestFit="1" customWidth="1"/>
    <col min="7943" max="7943" width="12.6640625" style="306" bestFit="1" customWidth="1"/>
    <col min="7944" max="7944" width="12.33203125" style="306" customWidth="1"/>
    <col min="7945" max="7945" width="13" style="306" customWidth="1"/>
    <col min="7946" max="7946" width="12.33203125" style="306" customWidth="1"/>
    <col min="7947" max="7947" width="14" style="306" customWidth="1"/>
    <col min="7948" max="7948" width="1.6640625" style="306" customWidth="1"/>
    <col min="7949" max="7949" width="13.44140625" style="306" customWidth="1"/>
    <col min="7950" max="7950" width="1.6640625" style="306" customWidth="1"/>
    <col min="7951" max="7951" width="13.44140625" style="306" customWidth="1"/>
    <col min="7952" max="7952" width="1.6640625" style="306" customWidth="1"/>
    <col min="7953" max="7954" width="14.109375" style="306" customWidth="1"/>
    <col min="7955" max="7955" width="1.33203125" style="306" customWidth="1"/>
    <col min="7956" max="7957" width="14.109375" style="306" customWidth="1"/>
    <col min="7958" max="7958" width="1.6640625" style="306" customWidth="1"/>
    <col min="7959" max="7960" width="14" style="306" customWidth="1"/>
    <col min="7961" max="7961" width="12.6640625" style="306" customWidth="1"/>
    <col min="7962" max="7962" width="14.109375" style="306" customWidth="1"/>
    <col min="7963" max="7963" width="1.88671875" style="306" customWidth="1"/>
    <col min="7964" max="7966" width="13.6640625" style="306" customWidth="1"/>
    <col min="7967" max="7967" width="9.109375" style="306"/>
    <col min="7968" max="7968" width="12.33203125" style="306" bestFit="1" customWidth="1"/>
    <col min="7969" max="7969" width="12.6640625" style="306" bestFit="1" customWidth="1"/>
    <col min="7970" max="7970" width="12" style="306" bestFit="1" customWidth="1"/>
    <col min="7971" max="7971" width="14.6640625" style="306" bestFit="1" customWidth="1"/>
    <col min="7972" max="7972" width="12.6640625" style="306" bestFit="1" customWidth="1"/>
    <col min="7973" max="7973" width="13.33203125" style="306" bestFit="1" customWidth="1"/>
    <col min="7974" max="7974" width="13.44140625" style="306" bestFit="1" customWidth="1"/>
    <col min="7975" max="8191" width="9.109375" style="306"/>
    <col min="8192" max="8192" width="42.33203125" style="306" customWidth="1"/>
    <col min="8193" max="8193" width="10.5546875" style="306" bestFit="1" customWidth="1"/>
    <col min="8194" max="8194" width="13.6640625" style="306" customWidth="1"/>
    <col min="8195" max="8195" width="14.44140625" style="306" customWidth="1"/>
    <col min="8196" max="8196" width="13" style="306" customWidth="1"/>
    <col min="8197" max="8197" width="15.109375" style="306" customWidth="1"/>
    <col min="8198" max="8198" width="13.6640625" style="306" bestFit="1" customWidth="1"/>
    <col min="8199" max="8199" width="12.6640625" style="306" bestFit="1" customWidth="1"/>
    <col min="8200" max="8200" width="12.33203125" style="306" customWidth="1"/>
    <col min="8201" max="8201" width="13" style="306" customWidth="1"/>
    <col min="8202" max="8202" width="12.33203125" style="306" customWidth="1"/>
    <col min="8203" max="8203" width="14" style="306" customWidth="1"/>
    <col min="8204" max="8204" width="1.6640625" style="306" customWidth="1"/>
    <col min="8205" max="8205" width="13.44140625" style="306" customWidth="1"/>
    <col min="8206" max="8206" width="1.6640625" style="306" customWidth="1"/>
    <col min="8207" max="8207" width="13.44140625" style="306" customWidth="1"/>
    <col min="8208" max="8208" width="1.6640625" style="306" customWidth="1"/>
    <col min="8209" max="8210" width="14.109375" style="306" customWidth="1"/>
    <col min="8211" max="8211" width="1.33203125" style="306" customWidth="1"/>
    <col min="8212" max="8213" width="14.109375" style="306" customWidth="1"/>
    <col min="8214" max="8214" width="1.6640625" style="306" customWidth="1"/>
    <col min="8215" max="8216" width="14" style="306" customWidth="1"/>
    <col min="8217" max="8217" width="12.6640625" style="306" customWidth="1"/>
    <col min="8218" max="8218" width="14.109375" style="306" customWidth="1"/>
    <col min="8219" max="8219" width="1.88671875" style="306" customWidth="1"/>
    <col min="8220" max="8222" width="13.6640625" style="306" customWidth="1"/>
    <col min="8223" max="8223" width="9.109375" style="306"/>
    <col min="8224" max="8224" width="12.33203125" style="306" bestFit="1" customWidth="1"/>
    <col min="8225" max="8225" width="12.6640625" style="306" bestFit="1" customWidth="1"/>
    <col min="8226" max="8226" width="12" style="306" bestFit="1" customWidth="1"/>
    <col min="8227" max="8227" width="14.6640625" style="306" bestFit="1" customWidth="1"/>
    <col min="8228" max="8228" width="12.6640625" style="306" bestFit="1" customWidth="1"/>
    <col min="8229" max="8229" width="13.33203125" style="306" bestFit="1" customWidth="1"/>
    <col min="8230" max="8230" width="13.44140625" style="306" bestFit="1" customWidth="1"/>
    <col min="8231" max="8447" width="9.109375" style="306"/>
    <col min="8448" max="8448" width="42.33203125" style="306" customWidth="1"/>
    <col min="8449" max="8449" width="10.5546875" style="306" bestFit="1" customWidth="1"/>
    <col min="8450" max="8450" width="13.6640625" style="306" customWidth="1"/>
    <col min="8451" max="8451" width="14.44140625" style="306" customWidth="1"/>
    <col min="8452" max="8452" width="13" style="306" customWidth="1"/>
    <col min="8453" max="8453" width="15.109375" style="306" customWidth="1"/>
    <col min="8454" max="8454" width="13.6640625" style="306" bestFit="1" customWidth="1"/>
    <col min="8455" max="8455" width="12.6640625" style="306" bestFit="1" customWidth="1"/>
    <col min="8456" max="8456" width="12.33203125" style="306" customWidth="1"/>
    <col min="8457" max="8457" width="13" style="306" customWidth="1"/>
    <col min="8458" max="8458" width="12.33203125" style="306" customWidth="1"/>
    <col min="8459" max="8459" width="14" style="306" customWidth="1"/>
    <col min="8460" max="8460" width="1.6640625" style="306" customWidth="1"/>
    <col min="8461" max="8461" width="13.44140625" style="306" customWidth="1"/>
    <col min="8462" max="8462" width="1.6640625" style="306" customWidth="1"/>
    <col min="8463" max="8463" width="13.44140625" style="306" customWidth="1"/>
    <col min="8464" max="8464" width="1.6640625" style="306" customWidth="1"/>
    <col min="8465" max="8466" width="14.109375" style="306" customWidth="1"/>
    <col min="8467" max="8467" width="1.33203125" style="306" customWidth="1"/>
    <col min="8468" max="8469" width="14.109375" style="306" customWidth="1"/>
    <col min="8470" max="8470" width="1.6640625" style="306" customWidth="1"/>
    <col min="8471" max="8472" width="14" style="306" customWidth="1"/>
    <col min="8473" max="8473" width="12.6640625" style="306" customWidth="1"/>
    <col min="8474" max="8474" width="14.109375" style="306" customWidth="1"/>
    <col min="8475" max="8475" width="1.88671875" style="306" customWidth="1"/>
    <col min="8476" max="8478" width="13.6640625" style="306" customWidth="1"/>
    <col min="8479" max="8479" width="9.109375" style="306"/>
    <col min="8480" max="8480" width="12.33203125" style="306" bestFit="1" customWidth="1"/>
    <col min="8481" max="8481" width="12.6640625" style="306" bestFit="1" customWidth="1"/>
    <col min="8482" max="8482" width="12" style="306" bestFit="1" customWidth="1"/>
    <col min="8483" max="8483" width="14.6640625" style="306" bestFit="1" customWidth="1"/>
    <col min="8484" max="8484" width="12.6640625" style="306" bestFit="1" customWidth="1"/>
    <col min="8485" max="8485" width="13.33203125" style="306" bestFit="1" customWidth="1"/>
    <col min="8486" max="8486" width="13.44140625" style="306" bestFit="1" customWidth="1"/>
    <col min="8487" max="8703" width="9.109375" style="306"/>
    <col min="8704" max="8704" width="42.33203125" style="306" customWidth="1"/>
    <col min="8705" max="8705" width="10.5546875" style="306" bestFit="1" customWidth="1"/>
    <col min="8706" max="8706" width="13.6640625" style="306" customWidth="1"/>
    <col min="8707" max="8707" width="14.44140625" style="306" customWidth="1"/>
    <col min="8708" max="8708" width="13" style="306" customWidth="1"/>
    <col min="8709" max="8709" width="15.109375" style="306" customWidth="1"/>
    <col min="8710" max="8710" width="13.6640625" style="306" bestFit="1" customWidth="1"/>
    <col min="8711" max="8711" width="12.6640625" style="306" bestFit="1" customWidth="1"/>
    <col min="8712" max="8712" width="12.33203125" style="306" customWidth="1"/>
    <col min="8713" max="8713" width="13" style="306" customWidth="1"/>
    <col min="8714" max="8714" width="12.33203125" style="306" customWidth="1"/>
    <col min="8715" max="8715" width="14" style="306" customWidth="1"/>
    <col min="8716" max="8716" width="1.6640625" style="306" customWidth="1"/>
    <col min="8717" max="8717" width="13.44140625" style="306" customWidth="1"/>
    <col min="8718" max="8718" width="1.6640625" style="306" customWidth="1"/>
    <col min="8719" max="8719" width="13.44140625" style="306" customWidth="1"/>
    <col min="8720" max="8720" width="1.6640625" style="306" customWidth="1"/>
    <col min="8721" max="8722" width="14.109375" style="306" customWidth="1"/>
    <col min="8723" max="8723" width="1.33203125" style="306" customWidth="1"/>
    <col min="8724" max="8725" width="14.109375" style="306" customWidth="1"/>
    <col min="8726" max="8726" width="1.6640625" style="306" customWidth="1"/>
    <col min="8727" max="8728" width="14" style="306" customWidth="1"/>
    <col min="8729" max="8729" width="12.6640625" style="306" customWidth="1"/>
    <col min="8730" max="8730" width="14.109375" style="306" customWidth="1"/>
    <col min="8731" max="8731" width="1.88671875" style="306" customWidth="1"/>
    <col min="8732" max="8734" width="13.6640625" style="306" customWidth="1"/>
    <col min="8735" max="8735" width="9.109375" style="306"/>
    <col min="8736" max="8736" width="12.33203125" style="306" bestFit="1" customWidth="1"/>
    <col min="8737" max="8737" width="12.6640625" style="306" bestFit="1" customWidth="1"/>
    <col min="8738" max="8738" width="12" style="306" bestFit="1" customWidth="1"/>
    <col min="8739" max="8739" width="14.6640625" style="306" bestFit="1" customWidth="1"/>
    <col min="8740" max="8740" width="12.6640625" style="306" bestFit="1" customWidth="1"/>
    <col min="8741" max="8741" width="13.33203125" style="306" bestFit="1" customWidth="1"/>
    <col min="8742" max="8742" width="13.44140625" style="306" bestFit="1" customWidth="1"/>
    <col min="8743" max="8959" width="9.109375" style="306"/>
    <col min="8960" max="8960" width="42.33203125" style="306" customWidth="1"/>
    <col min="8961" max="8961" width="10.5546875" style="306" bestFit="1" customWidth="1"/>
    <col min="8962" max="8962" width="13.6640625" style="306" customWidth="1"/>
    <col min="8963" max="8963" width="14.44140625" style="306" customWidth="1"/>
    <col min="8964" max="8964" width="13" style="306" customWidth="1"/>
    <col min="8965" max="8965" width="15.109375" style="306" customWidth="1"/>
    <col min="8966" max="8966" width="13.6640625" style="306" bestFit="1" customWidth="1"/>
    <col min="8967" max="8967" width="12.6640625" style="306" bestFit="1" customWidth="1"/>
    <col min="8968" max="8968" width="12.33203125" style="306" customWidth="1"/>
    <col min="8969" max="8969" width="13" style="306" customWidth="1"/>
    <col min="8970" max="8970" width="12.33203125" style="306" customWidth="1"/>
    <col min="8971" max="8971" width="14" style="306" customWidth="1"/>
    <col min="8972" max="8972" width="1.6640625" style="306" customWidth="1"/>
    <col min="8973" max="8973" width="13.44140625" style="306" customWidth="1"/>
    <col min="8974" max="8974" width="1.6640625" style="306" customWidth="1"/>
    <col min="8975" max="8975" width="13.44140625" style="306" customWidth="1"/>
    <col min="8976" max="8976" width="1.6640625" style="306" customWidth="1"/>
    <col min="8977" max="8978" width="14.109375" style="306" customWidth="1"/>
    <col min="8979" max="8979" width="1.33203125" style="306" customWidth="1"/>
    <col min="8980" max="8981" width="14.109375" style="306" customWidth="1"/>
    <col min="8982" max="8982" width="1.6640625" style="306" customWidth="1"/>
    <col min="8983" max="8984" width="14" style="306" customWidth="1"/>
    <col min="8985" max="8985" width="12.6640625" style="306" customWidth="1"/>
    <col min="8986" max="8986" width="14.109375" style="306" customWidth="1"/>
    <col min="8987" max="8987" width="1.88671875" style="306" customWidth="1"/>
    <col min="8988" max="8990" width="13.6640625" style="306" customWidth="1"/>
    <col min="8991" max="8991" width="9.109375" style="306"/>
    <col min="8992" max="8992" width="12.33203125" style="306" bestFit="1" customWidth="1"/>
    <col min="8993" max="8993" width="12.6640625" style="306" bestFit="1" customWidth="1"/>
    <col min="8994" max="8994" width="12" style="306" bestFit="1" customWidth="1"/>
    <col min="8995" max="8995" width="14.6640625" style="306" bestFit="1" customWidth="1"/>
    <col min="8996" max="8996" width="12.6640625" style="306" bestFit="1" customWidth="1"/>
    <col min="8997" max="8997" width="13.33203125" style="306" bestFit="1" customWidth="1"/>
    <col min="8998" max="8998" width="13.44140625" style="306" bestFit="1" customWidth="1"/>
    <col min="8999" max="9215" width="9.109375" style="306"/>
    <col min="9216" max="9216" width="42.33203125" style="306" customWidth="1"/>
    <col min="9217" max="9217" width="10.5546875" style="306" bestFit="1" customWidth="1"/>
    <col min="9218" max="9218" width="13.6640625" style="306" customWidth="1"/>
    <col min="9219" max="9219" width="14.44140625" style="306" customWidth="1"/>
    <col min="9220" max="9220" width="13" style="306" customWidth="1"/>
    <col min="9221" max="9221" width="15.109375" style="306" customWidth="1"/>
    <col min="9222" max="9222" width="13.6640625" style="306" bestFit="1" customWidth="1"/>
    <col min="9223" max="9223" width="12.6640625" style="306" bestFit="1" customWidth="1"/>
    <col min="9224" max="9224" width="12.33203125" style="306" customWidth="1"/>
    <col min="9225" max="9225" width="13" style="306" customWidth="1"/>
    <col min="9226" max="9226" width="12.33203125" style="306" customWidth="1"/>
    <col min="9227" max="9227" width="14" style="306" customWidth="1"/>
    <col min="9228" max="9228" width="1.6640625" style="306" customWidth="1"/>
    <col min="9229" max="9229" width="13.44140625" style="306" customWidth="1"/>
    <col min="9230" max="9230" width="1.6640625" style="306" customWidth="1"/>
    <col min="9231" max="9231" width="13.44140625" style="306" customWidth="1"/>
    <col min="9232" max="9232" width="1.6640625" style="306" customWidth="1"/>
    <col min="9233" max="9234" width="14.109375" style="306" customWidth="1"/>
    <col min="9235" max="9235" width="1.33203125" style="306" customWidth="1"/>
    <col min="9236" max="9237" width="14.109375" style="306" customWidth="1"/>
    <col min="9238" max="9238" width="1.6640625" style="306" customWidth="1"/>
    <col min="9239" max="9240" width="14" style="306" customWidth="1"/>
    <col min="9241" max="9241" width="12.6640625" style="306" customWidth="1"/>
    <col min="9242" max="9242" width="14.109375" style="306" customWidth="1"/>
    <col min="9243" max="9243" width="1.88671875" style="306" customWidth="1"/>
    <col min="9244" max="9246" width="13.6640625" style="306" customWidth="1"/>
    <col min="9247" max="9247" width="9.109375" style="306"/>
    <col min="9248" max="9248" width="12.33203125" style="306" bestFit="1" customWidth="1"/>
    <col min="9249" max="9249" width="12.6640625" style="306" bestFit="1" customWidth="1"/>
    <col min="9250" max="9250" width="12" style="306" bestFit="1" customWidth="1"/>
    <col min="9251" max="9251" width="14.6640625" style="306" bestFit="1" customWidth="1"/>
    <col min="9252" max="9252" width="12.6640625" style="306" bestFit="1" customWidth="1"/>
    <col min="9253" max="9253" width="13.33203125" style="306" bestFit="1" customWidth="1"/>
    <col min="9254" max="9254" width="13.44140625" style="306" bestFit="1" customWidth="1"/>
    <col min="9255" max="9471" width="9.109375" style="306"/>
    <col min="9472" max="9472" width="42.33203125" style="306" customWidth="1"/>
    <col min="9473" max="9473" width="10.5546875" style="306" bestFit="1" customWidth="1"/>
    <col min="9474" max="9474" width="13.6640625" style="306" customWidth="1"/>
    <col min="9475" max="9475" width="14.44140625" style="306" customWidth="1"/>
    <col min="9476" max="9476" width="13" style="306" customWidth="1"/>
    <col min="9477" max="9477" width="15.109375" style="306" customWidth="1"/>
    <col min="9478" max="9478" width="13.6640625" style="306" bestFit="1" customWidth="1"/>
    <col min="9479" max="9479" width="12.6640625" style="306" bestFit="1" customWidth="1"/>
    <col min="9480" max="9480" width="12.33203125" style="306" customWidth="1"/>
    <col min="9481" max="9481" width="13" style="306" customWidth="1"/>
    <col min="9482" max="9482" width="12.33203125" style="306" customWidth="1"/>
    <col min="9483" max="9483" width="14" style="306" customWidth="1"/>
    <col min="9484" max="9484" width="1.6640625" style="306" customWidth="1"/>
    <col min="9485" max="9485" width="13.44140625" style="306" customWidth="1"/>
    <col min="9486" max="9486" width="1.6640625" style="306" customWidth="1"/>
    <col min="9487" max="9487" width="13.44140625" style="306" customWidth="1"/>
    <col min="9488" max="9488" width="1.6640625" style="306" customWidth="1"/>
    <col min="9489" max="9490" width="14.109375" style="306" customWidth="1"/>
    <col min="9491" max="9491" width="1.33203125" style="306" customWidth="1"/>
    <col min="9492" max="9493" width="14.109375" style="306" customWidth="1"/>
    <col min="9494" max="9494" width="1.6640625" style="306" customWidth="1"/>
    <col min="9495" max="9496" width="14" style="306" customWidth="1"/>
    <col min="9497" max="9497" width="12.6640625" style="306" customWidth="1"/>
    <col min="9498" max="9498" width="14.109375" style="306" customWidth="1"/>
    <col min="9499" max="9499" width="1.88671875" style="306" customWidth="1"/>
    <col min="9500" max="9502" width="13.6640625" style="306" customWidth="1"/>
    <col min="9503" max="9503" width="9.109375" style="306"/>
    <col min="9504" max="9504" width="12.33203125" style="306" bestFit="1" customWidth="1"/>
    <col min="9505" max="9505" width="12.6640625" style="306" bestFit="1" customWidth="1"/>
    <col min="9506" max="9506" width="12" style="306" bestFit="1" customWidth="1"/>
    <col min="9507" max="9507" width="14.6640625" style="306" bestFit="1" customWidth="1"/>
    <col min="9508" max="9508" width="12.6640625" style="306" bestFit="1" customWidth="1"/>
    <col min="9509" max="9509" width="13.33203125" style="306" bestFit="1" customWidth="1"/>
    <col min="9510" max="9510" width="13.44140625" style="306" bestFit="1" customWidth="1"/>
    <col min="9511" max="9727" width="9.109375" style="306"/>
    <col min="9728" max="9728" width="42.33203125" style="306" customWidth="1"/>
    <col min="9729" max="9729" width="10.5546875" style="306" bestFit="1" customWidth="1"/>
    <col min="9730" max="9730" width="13.6640625" style="306" customWidth="1"/>
    <col min="9731" max="9731" width="14.44140625" style="306" customWidth="1"/>
    <col min="9732" max="9732" width="13" style="306" customWidth="1"/>
    <col min="9733" max="9733" width="15.109375" style="306" customWidth="1"/>
    <col min="9734" max="9734" width="13.6640625" style="306" bestFit="1" customWidth="1"/>
    <col min="9735" max="9735" width="12.6640625" style="306" bestFit="1" customWidth="1"/>
    <col min="9736" max="9736" width="12.33203125" style="306" customWidth="1"/>
    <col min="9737" max="9737" width="13" style="306" customWidth="1"/>
    <col min="9738" max="9738" width="12.33203125" style="306" customWidth="1"/>
    <col min="9739" max="9739" width="14" style="306" customWidth="1"/>
    <col min="9740" max="9740" width="1.6640625" style="306" customWidth="1"/>
    <col min="9741" max="9741" width="13.44140625" style="306" customWidth="1"/>
    <col min="9742" max="9742" width="1.6640625" style="306" customWidth="1"/>
    <col min="9743" max="9743" width="13.44140625" style="306" customWidth="1"/>
    <col min="9744" max="9744" width="1.6640625" style="306" customWidth="1"/>
    <col min="9745" max="9746" width="14.109375" style="306" customWidth="1"/>
    <col min="9747" max="9747" width="1.33203125" style="306" customWidth="1"/>
    <col min="9748" max="9749" width="14.109375" style="306" customWidth="1"/>
    <col min="9750" max="9750" width="1.6640625" style="306" customWidth="1"/>
    <col min="9751" max="9752" width="14" style="306" customWidth="1"/>
    <col min="9753" max="9753" width="12.6640625" style="306" customWidth="1"/>
    <col min="9754" max="9754" width="14.109375" style="306" customWidth="1"/>
    <col min="9755" max="9755" width="1.88671875" style="306" customWidth="1"/>
    <col min="9756" max="9758" width="13.6640625" style="306" customWidth="1"/>
    <col min="9759" max="9759" width="9.109375" style="306"/>
    <col min="9760" max="9760" width="12.33203125" style="306" bestFit="1" customWidth="1"/>
    <col min="9761" max="9761" width="12.6640625" style="306" bestFit="1" customWidth="1"/>
    <col min="9762" max="9762" width="12" style="306" bestFit="1" customWidth="1"/>
    <col min="9763" max="9763" width="14.6640625" style="306" bestFit="1" customWidth="1"/>
    <col min="9764" max="9764" width="12.6640625" style="306" bestFit="1" customWidth="1"/>
    <col min="9765" max="9765" width="13.33203125" style="306" bestFit="1" customWidth="1"/>
    <col min="9766" max="9766" width="13.44140625" style="306" bestFit="1" customWidth="1"/>
    <col min="9767" max="9983" width="9.109375" style="306"/>
    <col min="9984" max="9984" width="42.33203125" style="306" customWidth="1"/>
    <col min="9985" max="9985" width="10.5546875" style="306" bestFit="1" customWidth="1"/>
    <col min="9986" max="9986" width="13.6640625" style="306" customWidth="1"/>
    <col min="9987" max="9987" width="14.44140625" style="306" customWidth="1"/>
    <col min="9988" max="9988" width="13" style="306" customWidth="1"/>
    <col min="9989" max="9989" width="15.109375" style="306" customWidth="1"/>
    <col min="9990" max="9990" width="13.6640625" style="306" bestFit="1" customWidth="1"/>
    <col min="9991" max="9991" width="12.6640625" style="306" bestFit="1" customWidth="1"/>
    <col min="9992" max="9992" width="12.33203125" style="306" customWidth="1"/>
    <col min="9993" max="9993" width="13" style="306" customWidth="1"/>
    <col min="9994" max="9994" width="12.33203125" style="306" customWidth="1"/>
    <col min="9995" max="9995" width="14" style="306" customWidth="1"/>
    <col min="9996" max="9996" width="1.6640625" style="306" customWidth="1"/>
    <col min="9997" max="9997" width="13.44140625" style="306" customWidth="1"/>
    <col min="9998" max="9998" width="1.6640625" style="306" customWidth="1"/>
    <col min="9999" max="9999" width="13.44140625" style="306" customWidth="1"/>
    <col min="10000" max="10000" width="1.6640625" style="306" customWidth="1"/>
    <col min="10001" max="10002" width="14.109375" style="306" customWidth="1"/>
    <col min="10003" max="10003" width="1.33203125" style="306" customWidth="1"/>
    <col min="10004" max="10005" width="14.109375" style="306" customWidth="1"/>
    <col min="10006" max="10006" width="1.6640625" style="306" customWidth="1"/>
    <col min="10007" max="10008" width="14" style="306" customWidth="1"/>
    <col min="10009" max="10009" width="12.6640625" style="306" customWidth="1"/>
    <col min="10010" max="10010" width="14.109375" style="306" customWidth="1"/>
    <col min="10011" max="10011" width="1.88671875" style="306" customWidth="1"/>
    <col min="10012" max="10014" width="13.6640625" style="306" customWidth="1"/>
    <col min="10015" max="10015" width="9.109375" style="306"/>
    <col min="10016" max="10016" width="12.33203125" style="306" bestFit="1" customWidth="1"/>
    <col min="10017" max="10017" width="12.6640625" style="306" bestFit="1" customWidth="1"/>
    <col min="10018" max="10018" width="12" style="306" bestFit="1" customWidth="1"/>
    <col min="10019" max="10019" width="14.6640625" style="306" bestFit="1" customWidth="1"/>
    <col min="10020" max="10020" width="12.6640625" style="306" bestFit="1" customWidth="1"/>
    <col min="10021" max="10021" width="13.33203125" style="306" bestFit="1" customWidth="1"/>
    <col min="10022" max="10022" width="13.44140625" style="306" bestFit="1" customWidth="1"/>
    <col min="10023" max="10239" width="9.109375" style="306"/>
    <col min="10240" max="10240" width="42.33203125" style="306" customWidth="1"/>
    <col min="10241" max="10241" width="10.5546875" style="306" bestFit="1" customWidth="1"/>
    <col min="10242" max="10242" width="13.6640625" style="306" customWidth="1"/>
    <col min="10243" max="10243" width="14.44140625" style="306" customWidth="1"/>
    <col min="10244" max="10244" width="13" style="306" customWidth="1"/>
    <col min="10245" max="10245" width="15.109375" style="306" customWidth="1"/>
    <col min="10246" max="10246" width="13.6640625" style="306" bestFit="1" customWidth="1"/>
    <col min="10247" max="10247" width="12.6640625" style="306" bestFit="1" customWidth="1"/>
    <col min="10248" max="10248" width="12.33203125" style="306" customWidth="1"/>
    <col min="10249" max="10249" width="13" style="306" customWidth="1"/>
    <col min="10250" max="10250" width="12.33203125" style="306" customWidth="1"/>
    <col min="10251" max="10251" width="14" style="306" customWidth="1"/>
    <col min="10252" max="10252" width="1.6640625" style="306" customWidth="1"/>
    <col min="10253" max="10253" width="13.44140625" style="306" customWidth="1"/>
    <col min="10254" max="10254" width="1.6640625" style="306" customWidth="1"/>
    <col min="10255" max="10255" width="13.44140625" style="306" customWidth="1"/>
    <col min="10256" max="10256" width="1.6640625" style="306" customWidth="1"/>
    <col min="10257" max="10258" width="14.109375" style="306" customWidth="1"/>
    <col min="10259" max="10259" width="1.33203125" style="306" customWidth="1"/>
    <col min="10260" max="10261" width="14.109375" style="306" customWidth="1"/>
    <col min="10262" max="10262" width="1.6640625" style="306" customWidth="1"/>
    <col min="10263" max="10264" width="14" style="306" customWidth="1"/>
    <col min="10265" max="10265" width="12.6640625" style="306" customWidth="1"/>
    <col min="10266" max="10266" width="14.109375" style="306" customWidth="1"/>
    <col min="10267" max="10267" width="1.88671875" style="306" customWidth="1"/>
    <col min="10268" max="10270" width="13.6640625" style="306" customWidth="1"/>
    <col min="10271" max="10271" width="9.109375" style="306"/>
    <col min="10272" max="10272" width="12.33203125" style="306" bestFit="1" customWidth="1"/>
    <col min="10273" max="10273" width="12.6640625" style="306" bestFit="1" customWidth="1"/>
    <col min="10274" max="10274" width="12" style="306" bestFit="1" customWidth="1"/>
    <col min="10275" max="10275" width="14.6640625" style="306" bestFit="1" customWidth="1"/>
    <col min="10276" max="10276" width="12.6640625" style="306" bestFit="1" customWidth="1"/>
    <col min="10277" max="10277" width="13.33203125" style="306" bestFit="1" customWidth="1"/>
    <col min="10278" max="10278" width="13.44140625" style="306" bestFit="1" customWidth="1"/>
    <col min="10279" max="10495" width="9.109375" style="306"/>
    <col min="10496" max="10496" width="42.33203125" style="306" customWidth="1"/>
    <col min="10497" max="10497" width="10.5546875" style="306" bestFit="1" customWidth="1"/>
    <col min="10498" max="10498" width="13.6640625" style="306" customWidth="1"/>
    <col min="10499" max="10499" width="14.44140625" style="306" customWidth="1"/>
    <col min="10500" max="10500" width="13" style="306" customWidth="1"/>
    <col min="10501" max="10501" width="15.109375" style="306" customWidth="1"/>
    <col min="10502" max="10502" width="13.6640625" style="306" bestFit="1" customWidth="1"/>
    <col min="10503" max="10503" width="12.6640625" style="306" bestFit="1" customWidth="1"/>
    <col min="10504" max="10504" width="12.33203125" style="306" customWidth="1"/>
    <col min="10505" max="10505" width="13" style="306" customWidth="1"/>
    <col min="10506" max="10506" width="12.33203125" style="306" customWidth="1"/>
    <col min="10507" max="10507" width="14" style="306" customWidth="1"/>
    <col min="10508" max="10508" width="1.6640625" style="306" customWidth="1"/>
    <col min="10509" max="10509" width="13.44140625" style="306" customWidth="1"/>
    <col min="10510" max="10510" width="1.6640625" style="306" customWidth="1"/>
    <col min="10511" max="10511" width="13.44140625" style="306" customWidth="1"/>
    <col min="10512" max="10512" width="1.6640625" style="306" customWidth="1"/>
    <col min="10513" max="10514" width="14.109375" style="306" customWidth="1"/>
    <col min="10515" max="10515" width="1.33203125" style="306" customWidth="1"/>
    <col min="10516" max="10517" width="14.109375" style="306" customWidth="1"/>
    <col min="10518" max="10518" width="1.6640625" style="306" customWidth="1"/>
    <col min="10519" max="10520" width="14" style="306" customWidth="1"/>
    <col min="10521" max="10521" width="12.6640625" style="306" customWidth="1"/>
    <col min="10522" max="10522" width="14.109375" style="306" customWidth="1"/>
    <col min="10523" max="10523" width="1.88671875" style="306" customWidth="1"/>
    <col min="10524" max="10526" width="13.6640625" style="306" customWidth="1"/>
    <col min="10527" max="10527" width="9.109375" style="306"/>
    <col min="10528" max="10528" width="12.33203125" style="306" bestFit="1" customWidth="1"/>
    <col min="10529" max="10529" width="12.6640625" style="306" bestFit="1" customWidth="1"/>
    <col min="10530" max="10530" width="12" style="306" bestFit="1" customWidth="1"/>
    <col min="10531" max="10531" width="14.6640625" style="306" bestFit="1" customWidth="1"/>
    <col min="10532" max="10532" width="12.6640625" style="306" bestFit="1" customWidth="1"/>
    <col min="10533" max="10533" width="13.33203125" style="306" bestFit="1" customWidth="1"/>
    <col min="10534" max="10534" width="13.44140625" style="306" bestFit="1" customWidth="1"/>
    <col min="10535" max="10751" width="9.109375" style="306"/>
    <col min="10752" max="10752" width="42.33203125" style="306" customWidth="1"/>
    <col min="10753" max="10753" width="10.5546875" style="306" bestFit="1" customWidth="1"/>
    <col min="10754" max="10754" width="13.6640625" style="306" customWidth="1"/>
    <col min="10755" max="10755" width="14.44140625" style="306" customWidth="1"/>
    <col min="10756" max="10756" width="13" style="306" customWidth="1"/>
    <col min="10757" max="10757" width="15.109375" style="306" customWidth="1"/>
    <col min="10758" max="10758" width="13.6640625" style="306" bestFit="1" customWidth="1"/>
    <col min="10759" max="10759" width="12.6640625" style="306" bestFit="1" customWidth="1"/>
    <col min="10760" max="10760" width="12.33203125" style="306" customWidth="1"/>
    <col min="10761" max="10761" width="13" style="306" customWidth="1"/>
    <col min="10762" max="10762" width="12.33203125" style="306" customWidth="1"/>
    <col min="10763" max="10763" width="14" style="306" customWidth="1"/>
    <col min="10764" max="10764" width="1.6640625" style="306" customWidth="1"/>
    <col min="10765" max="10765" width="13.44140625" style="306" customWidth="1"/>
    <col min="10766" max="10766" width="1.6640625" style="306" customWidth="1"/>
    <col min="10767" max="10767" width="13.44140625" style="306" customWidth="1"/>
    <col min="10768" max="10768" width="1.6640625" style="306" customWidth="1"/>
    <col min="10769" max="10770" width="14.109375" style="306" customWidth="1"/>
    <col min="10771" max="10771" width="1.33203125" style="306" customWidth="1"/>
    <col min="10772" max="10773" width="14.109375" style="306" customWidth="1"/>
    <col min="10774" max="10774" width="1.6640625" style="306" customWidth="1"/>
    <col min="10775" max="10776" width="14" style="306" customWidth="1"/>
    <col min="10777" max="10777" width="12.6640625" style="306" customWidth="1"/>
    <col min="10778" max="10778" width="14.109375" style="306" customWidth="1"/>
    <col min="10779" max="10779" width="1.88671875" style="306" customWidth="1"/>
    <col min="10780" max="10782" width="13.6640625" style="306" customWidth="1"/>
    <col min="10783" max="10783" width="9.109375" style="306"/>
    <col min="10784" max="10784" width="12.33203125" style="306" bestFit="1" customWidth="1"/>
    <col min="10785" max="10785" width="12.6640625" style="306" bestFit="1" customWidth="1"/>
    <col min="10786" max="10786" width="12" style="306" bestFit="1" customWidth="1"/>
    <col min="10787" max="10787" width="14.6640625" style="306" bestFit="1" customWidth="1"/>
    <col min="10788" max="10788" width="12.6640625" style="306" bestFit="1" customWidth="1"/>
    <col min="10789" max="10789" width="13.33203125" style="306" bestFit="1" customWidth="1"/>
    <col min="10790" max="10790" width="13.44140625" style="306" bestFit="1" customWidth="1"/>
    <col min="10791" max="11007" width="9.109375" style="306"/>
    <col min="11008" max="11008" width="42.33203125" style="306" customWidth="1"/>
    <col min="11009" max="11009" width="10.5546875" style="306" bestFit="1" customWidth="1"/>
    <col min="11010" max="11010" width="13.6640625" style="306" customWidth="1"/>
    <col min="11011" max="11011" width="14.44140625" style="306" customWidth="1"/>
    <col min="11012" max="11012" width="13" style="306" customWidth="1"/>
    <col min="11013" max="11013" width="15.109375" style="306" customWidth="1"/>
    <col min="11014" max="11014" width="13.6640625" style="306" bestFit="1" customWidth="1"/>
    <col min="11015" max="11015" width="12.6640625" style="306" bestFit="1" customWidth="1"/>
    <col min="11016" max="11016" width="12.33203125" style="306" customWidth="1"/>
    <col min="11017" max="11017" width="13" style="306" customWidth="1"/>
    <col min="11018" max="11018" width="12.33203125" style="306" customWidth="1"/>
    <col min="11019" max="11019" width="14" style="306" customWidth="1"/>
    <col min="11020" max="11020" width="1.6640625" style="306" customWidth="1"/>
    <col min="11021" max="11021" width="13.44140625" style="306" customWidth="1"/>
    <col min="11022" max="11022" width="1.6640625" style="306" customWidth="1"/>
    <col min="11023" max="11023" width="13.44140625" style="306" customWidth="1"/>
    <col min="11024" max="11024" width="1.6640625" style="306" customWidth="1"/>
    <col min="11025" max="11026" width="14.109375" style="306" customWidth="1"/>
    <col min="11027" max="11027" width="1.33203125" style="306" customWidth="1"/>
    <col min="11028" max="11029" width="14.109375" style="306" customWidth="1"/>
    <col min="11030" max="11030" width="1.6640625" style="306" customWidth="1"/>
    <col min="11031" max="11032" width="14" style="306" customWidth="1"/>
    <col min="11033" max="11033" width="12.6640625" style="306" customWidth="1"/>
    <col min="11034" max="11034" width="14.109375" style="306" customWidth="1"/>
    <col min="11035" max="11035" width="1.88671875" style="306" customWidth="1"/>
    <col min="11036" max="11038" width="13.6640625" style="306" customWidth="1"/>
    <col min="11039" max="11039" width="9.109375" style="306"/>
    <col min="11040" max="11040" width="12.33203125" style="306" bestFit="1" customWidth="1"/>
    <col min="11041" max="11041" width="12.6640625" style="306" bestFit="1" customWidth="1"/>
    <col min="11042" max="11042" width="12" style="306" bestFit="1" customWidth="1"/>
    <col min="11043" max="11043" width="14.6640625" style="306" bestFit="1" customWidth="1"/>
    <col min="11044" max="11044" width="12.6640625" style="306" bestFit="1" customWidth="1"/>
    <col min="11045" max="11045" width="13.33203125" style="306" bestFit="1" customWidth="1"/>
    <col min="11046" max="11046" width="13.44140625" style="306" bestFit="1" customWidth="1"/>
    <col min="11047" max="11263" width="9.109375" style="306"/>
    <col min="11264" max="11264" width="42.33203125" style="306" customWidth="1"/>
    <col min="11265" max="11265" width="10.5546875" style="306" bestFit="1" customWidth="1"/>
    <col min="11266" max="11266" width="13.6640625" style="306" customWidth="1"/>
    <col min="11267" max="11267" width="14.44140625" style="306" customWidth="1"/>
    <col min="11268" max="11268" width="13" style="306" customWidth="1"/>
    <col min="11269" max="11269" width="15.109375" style="306" customWidth="1"/>
    <col min="11270" max="11270" width="13.6640625" style="306" bestFit="1" customWidth="1"/>
    <col min="11271" max="11271" width="12.6640625" style="306" bestFit="1" customWidth="1"/>
    <col min="11272" max="11272" width="12.33203125" style="306" customWidth="1"/>
    <col min="11273" max="11273" width="13" style="306" customWidth="1"/>
    <col min="11274" max="11274" width="12.33203125" style="306" customWidth="1"/>
    <col min="11275" max="11275" width="14" style="306" customWidth="1"/>
    <col min="11276" max="11276" width="1.6640625" style="306" customWidth="1"/>
    <col min="11277" max="11277" width="13.44140625" style="306" customWidth="1"/>
    <col min="11278" max="11278" width="1.6640625" style="306" customWidth="1"/>
    <col min="11279" max="11279" width="13.44140625" style="306" customWidth="1"/>
    <col min="11280" max="11280" width="1.6640625" style="306" customWidth="1"/>
    <col min="11281" max="11282" width="14.109375" style="306" customWidth="1"/>
    <col min="11283" max="11283" width="1.33203125" style="306" customWidth="1"/>
    <col min="11284" max="11285" width="14.109375" style="306" customWidth="1"/>
    <col min="11286" max="11286" width="1.6640625" style="306" customWidth="1"/>
    <col min="11287" max="11288" width="14" style="306" customWidth="1"/>
    <col min="11289" max="11289" width="12.6640625" style="306" customWidth="1"/>
    <col min="11290" max="11290" width="14.109375" style="306" customWidth="1"/>
    <col min="11291" max="11291" width="1.88671875" style="306" customWidth="1"/>
    <col min="11292" max="11294" width="13.6640625" style="306" customWidth="1"/>
    <col min="11295" max="11295" width="9.109375" style="306"/>
    <col min="11296" max="11296" width="12.33203125" style="306" bestFit="1" customWidth="1"/>
    <col min="11297" max="11297" width="12.6640625" style="306" bestFit="1" customWidth="1"/>
    <col min="11298" max="11298" width="12" style="306" bestFit="1" customWidth="1"/>
    <col min="11299" max="11299" width="14.6640625" style="306" bestFit="1" customWidth="1"/>
    <col min="11300" max="11300" width="12.6640625" style="306" bestFit="1" customWidth="1"/>
    <col min="11301" max="11301" width="13.33203125" style="306" bestFit="1" customWidth="1"/>
    <col min="11302" max="11302" width="13.44140625" style="306" bestFit="1" customWidth="1"/>
    <col min="11303" max="11519" width="9.109375" style="306"/>
    <col min="11520" max="11520" width="42.33203125" style="306" customWidth="1"/>
    <col min="11521" max="11521" width="10.5546875" style="306" bestFit="1" customWidth="1"/>
    <col min="11522" max="11522" width="13.6640625" style="306" customWidth="1"/>
    <col min="11523" max="11523" width="14.44140625" style="306" customWidth="1"/>
    <col min="11524" max="11524" width="13" style="306" customWidth="1"/>
    <col min="11525" max="11525" width="15.109375" style="306" customWidth="1"/>
    <col min="11526" max="11526" width="13.6640625" style="306" bestFit="1" customWidth="1"/>
    <col min="11527" max="11527" width="12.6640625" style="306" bestFit="1" customWidth="1"/>
    <col min="11528" max="11528" width="12.33203125" style="306" customWidth="1"/>
    <col min="11529" max="11529" width="13" style="306" customWidth="1"/>
    <col min="11530" max="11530" width="12.33203125" style="306" customWidth="1"/>
    <col min="11531" max="11531" width="14" style="306" customWidth="1"/>
    <col min="11532" max="11532" width="1.6640625" style="306" customWidth="1"/>
    <col min="11533" max="11533" width="13.44140625" style="306" customWidth="1"/>
    <col min="11534" max="11534" width="1.6640625" style="306" customWidth="1"/>
    <col min="11535" max="11535" width="13.44140625" style="306" customWidth="1"/>
    <col min="11536" max="11536" width="1.6640625" style="306" customWidth="1"/>
    <col min="11537" max="11538" width="14.109375" style="306" customWidth="1"/>
    <col min="11539" max="11539" width="1.33203125" style="306" customWidth="1"/>
    <col min="11540" max="11541" width="14.109375" style="306" customWidth="1"/>
    <col min="11542" max="11542" width="1.6640625" style="306" customWidth="1"/>
    <col min="11543" max="11544" width="14" style="306" customWidth="1"/>
    <col min="11545" max="11545" width="12.6640625" style="306" customWidth="1"/>
    <col min="11546" max="11546" width="14.109375" style="306" customWidth="1"/>
    <col min="11547" max="11547" width="1.88671875" style="306" customWidth="1"/>
    <col min="11548" max="11550" width="13.6640625" style="306" customWidth="1"/>
    <col min="11551" max="11551" width="9.109375" style="306"/>
    <col min="11552" max="11552" width="12.33203125" style="306" bestFit="1" customWidth="1"/>
    <col min="11553" max="11553" width="12.6640625" style="306" bestFit="1" customWidth="1"/>
    <col min="11554" max="11554" width="12" style="306" bestFit="1" customWidth="1"/>
    <col min="11555" max="11555" width="14.6640625" style="306" bestFit="1" customWidth="1"/>
    <col min="11556" max="11556" width="12.6640625" style="306" bestFit="1" customWidth="1"/>
    <col min="11557" max="11557" width="13.33203125" style="306" bestFit="1" customWidth="1"/>
    <col min="11558" max="11558" width="13.44140625" style="306" bestFit="1" customWidth="1"/>
    <col min="11559" max="11775" width="9.109375" style="306"/>
    <col min="11776" max="11776" width="42.33203125" style="306" customWidth="1"/>
    <col min="11777" max="11777" width="10.5546875" style="306" bestFit="1" customWidth="1"/>
    <col min="11778" max="11778" width="13.6640625" style="306" customWidth="1"/>
    <col min="11779" max="11779" width="14.44140625" style="306" customWidth="1"/>
    <col min="11780" max="11780" width="13" style="306" customWidth="1"/>
    <col min="11781" max="11781" width="15.109375" style="306" customWidth="1"/>
    <col min="11782" max="11782" width="13.6640625" style="306" bestFit="1" customWidth="1"/>
    <col min="11783" max="11783" width="12.6640625" style="306" bestFit="1" customWidth="1"/>
    <col min="11784" max="11784" width="12.33203125" style="306" customWidth="1"/>
    <col min="11785" max="11785" width="13" style="306" customWidth="1"/>
    <col min="11786" max="11786" width="12.33203125" style="306" customWidth="1"/>
    <col min="11787" max="11787" width="14" style="306" customWidth="1"/>
    <col min="11788" max="11788" width="1.6640625" style="306" customWidth="1"/>
    <col min="11789" max="11789" width="13.44140625" style="306" customWidth="1"/>
    <col min="11790" max="11790" width="1.6640625" style="306" customWidth="1"/>
    <col min="11791" max="11791" width="13.44140625" style="306" customWidth="1"/>
    <col min="11792" max="11792" width="1.6640625" style="306" customWidth="1"/>
    <col min="11793" max="11794" width="14.109375" style="306" customWidth="1"/>
    <col min="11795" max="11795" width="1.33203125" style="306" customWidth="1"/>
    <col min="11796" max="11797" width="14.109375" style="306" customWidth="1"/>
    <col min="11798" max="11798" width="1.6640625" style="306" customWidth="1"/>
    <col min="11799" max="11800" width="14" style="306" customWidth="1"/>
    <col min="11801" max="11801" width="12.6640625" style="306" customWidth="1"/>
    <col min="11802" max="11802" width="14.109375" style="306" customWidth="1"/>
    <col min="11803" max="11803" width="1.88671875" style="306" customWidth="1"/>
    <col min="11804" max="11806" width="13.6640625" style="306" customWidth="1"/>
    <col min="11807" max="11807" width="9.109375" style="306"/>
    <col min="11808" max="11808" width="12.33203125" style="306" bestFit="1" customWidth="1"/>
    <col min="11809" max="11809" width="12.6640625" style="306" bestFit="1" customWidth="1"/>
    <col min="11810" max="11810" width="12" style="306" bestFit="1" customWidth="1"/>
    <col min="11811" max="11811" width="14.6640625" style="306" bestFit="1" customWidth="1"/>
    <col min="11812" max="11812" width="12.6640625" style="306" bestFit="1" customWidth="1"/>
    <col min="11813" max="11813" width="13.33203125" style="306" bestFit="1" customWidth="1"/>
    <col min="11814" max="11814" width="13.44140625" style="306" bestFit="1" customWidth="1"/>
    <col min="11815" max="12031" width="9.109375" style="306"/>
    <col min="12032" max="12032" width="42.33203125" style="306" customWidth="1"/>
    <col min="12033" max="12033" width="10.5546875" style="306" bestFit="1" customWidth="1"/>
    <col min="12034" max="12034" width="13.6640625" style="306" customWidth="1"/>
    <col min="12035" max="12035" width="14.44140625" style="306" customWidth="1"/>
    <col min="12036" max="12036" width="13" style="306" customWidth="1"/>
    <col min="12037" max="12037" width="15.109375" style="306" customWidth="1"/>
    <col min="12038" max="12038" width="13.6640625" style="306" bestFit="1" customWidth="1"/>
    <col min="12039" max="12039" width="12.6640625" style="306" bestFit="1" customWidth="1"/>
    <col min="12040" max="12040" width="12.33203125" style="306" customWidth="1"/>
    <col min="12041" max="12041" width="13" style="306" customWidth="1"/>
    <col min="12042" max="12042" width="12.33203125" style="306" customWidth="1"/>
    <col min="12043" max="12043" width="14" style="306" customWidth="1"/>
    <col min="12044" max="12044" width="1.6640625" style="306" customWidth="1"/>
    <col min="12045" max="12045" width="13.44140625" style="306" customWidth="1"/>
    <col min="12046" max="12046" width="1.6640625" style="306" customWidth="1"/>
    <col min="12047" max="12047" width="13.44140625" style="306" customWidth="1"/>
    <col min="12048" max="12048" width="1.6640625" style="306" customWidth="1"/>
    <col min="12049" max="12050" width="14.109375" style="306" customWidth="1"/>
    <col min="12051" max="12051" width="1.33203125" style="306" customWidth="1"/>
    <col min="12052" max="12053" width="14.109375" style="306" customWidth="1"/>
    <col min="12054" max="12054" width="1.6640625" style="306" customWidth="1"/>
    <col min="12055" max="12056" width="14" style="306" customWidth="1"/>
    <col min="12057" max="12057" width="12.6640625" style="306" customWidth="1"/>
    <col min="12058" max="12058" width="14.109375" style="306" customWidth="1"/>
    <col min="12059" max="12059" width="1.88671875" style="306" customWidth="1"/>
    <col min="12060" max="12062" width="13.6640625" style="306" customWidth="1"/>
    <col min="12063" max="12063" width="9.109375" style="306"/>
    <col min="12064" max="12064" width="12.33203125" style="306" bestFit="1" customWidth="1"/>
    <col min="12065" max="12065" width="12.6640625" style="306" bestFit="1" customWidth="1"/>
    <col min="12066" max="12066" width="12" style="306" bestFit="1" customWidth="1"/>
    <col min="12067" max="12067" width="14.6640625" style="306" bestFit="1" customWidth="1"/>
    <col min="12068" max="12068" width="12.6640625" style="306" bestFit="1" customWidth="1"/>
    <col min="12069" max="12069" width="13.33203125" style="306" bestFit="1" customWidth="1"/>
    <col min="12070" max="12070" width="13.44140625" style="306" bestFit="1" customWidth="1"/>
    <col min="12071" max="12287" width="9.109375" style="306"/>
    <col min="12288" max="12288" width="42.33203125" style="306" customWidth="1"/>
    <col min="12289" max="12289" width="10.5546875" style="306" bestFit="1" customWidth="1"/>
    <col min="12290" max="12290" width="13.6640625" style="306" customWidth="1"/>
    <col min="12291" max="12291" width="14.44140625" style="306" customWidth="1"/>
    <col min="12292" max="12292" width="13" style="306" customWidth="1"/>
    <col min="12293" max="12293" width="15.109375" style="306" customWidth="1"/>
    <col min="12294" max="12294" width="13.6640625" style="306" bestFit="1" customWidth="1"/>
    <col min="12295" max="12295" width="12.6640625" style="306" bestFit="1" customWidth="1"/>
    <col min="12296" max="12296" width="12.33203125" style="306" customWidth="1"/>
    <col min="12297" max="12297" width="13" style="306" customWidth="1"/>
    <col min="12298" max="12298" width="12.33203125" style="306" customWidth="1"/>
    <col min="12299" max="12299" width="14" style="306" customWidth="1"/>
    <col min="12300" max="12300" width="1.6640625" style="306" customWidth="1"/>
    <col min="12301" max="12301" width="13.44140625" style="306" customWidth="1"/>
    <col min="12302" max="12302" width="1.6640625" style="306" customWidth="1"/>
    <col min="12303" max="12303" width="13.44140625" style="306" customWidth="1"/>
    <col min="12304" max="12304" width="1.6640625" style="306" customWidth="1"/>
    <col min="12305" max="12306" width="14.109375" style="306" customWidth="1"/>
    <col min="12307" max="12307" width="1.33203125" style="306" customWidth="1"/>
    <col min="12308" max="12309" width="14.109375" style="306" customWidth="1"/>
    <col min="12310" max="12310" width="1.6640625" style="306" customWidth="1"/>
    <col min="12311" max="12312" width="14" style="306" customWidth="1"/>
    <col min="12313" max="12313" width="12.6640625" style="306" customWidth="1"/>
    <col min="12314" max="12314" width="14.109375" style="306" customWidth="1"/>
    <col min="12315" max="12315" width="1.88671875" style="306" customWidth="1"/>
    <col min="12316" max="12318" width="13.6640625" style="306" customWidth="1"/>
    <col min="12319" max="12319" width="9.109375" style="306"/>
    <col min="12320" max="12320" width="12.33203125" style="306" bestFit="1" customWidth="1"/>
    <col min="12321" max="12321" width="12.6640625" style="306" bestFit="1" customWidth="1"/>
    <col min="12322" max="12322" width="12" style="306" bestFit="1" customWidth="1"/>
    <col min="12323" max="12323" width="14.6640625" style="306" bestFit="1" customWidth="1"/>
    <col min="12324" max="12324" width="12.6640625" style="306" bestFit="1" customWidth="1"/>
    <col min="12325" max="12325" width="13.33203125" style="306" bestFit="1" customWidth="1"/>
    <col min="12326" max="12326" width="13.44140625" style="306" bestFit="1" customWidth="1"/>
    <col min="12327" max="12543" width="9.109375" style="306"/>
    <col min="12544" max="12544" width="42.33203125" style="306" customWidth="1"/>
    <col min="12545" max="12545" width="10.5546875" style="306" bestFit="1" customWidth="1"/>
    <col min="12546" max="12546" width="13.6640625" style="306" customWidth="1"/>
    <col min="12547" max="12547" width="14.44140625" style="306" customWidth="1"/>
    <col min="12548" max="12548" width="13" style="306" customWidth="1"/>
    <col min="12549" max="12549" width="15.109375" style="306" customWidth="1"/>
    <col min="12550" max="12550" width="13.6640625" style="306" bestFit="1" customWidth="1"/>
    <col min="12551" max="12551" width="12.6640625" style="306" bestFit="1" customWidth="1"/>
    <col min="12552" max="12552" width="12.33203125" style="306" customWidth="1"/>
    <col min="12553" max="12553" width="13" style="306" customWidth="1"/>
    <col min="12554" max="12554" width="12.33203125" style="306" customWidth="1"/>
    <col min="12555" max="12555" width="14" style="306" customWidth="1"/>
    <col min="12556" max="12556" width="1.6640625" style="306" customWidth="1"/>
    <col min="12557" max="12557" width="13.44140625" style="306" customWidth="1"/>
    <col min="12558" max="12558" width="1.6640625" style="306" customWidth="1"/>
    <col min="12559" max="12559" width="13.44140625" style="306" customWidth="1"/>
    <col min="12560" max="12560" width="1.6640625" style="306" customWidth="1"/>
    <col min="12561" max="12562" width="14.109375" style="306" customWidth="1"/>
    <col min="12563" max="12563" width="1.33203125" style="306" customWidth="1"/>
    <col min="12564" max="12565" width="14.109375" style="306" customWidth="1"/>
    <col min="12566" max="12566" width="1.6640625" style="306" customWidth="1"/>
    <col min="12567" max="12568" width="14" style="306" customWidth="1"/>
    <col min="12569" max="12569" width="12.6640625" style="306" customWidth="1"/>
    <col min="12570" max="12570" width="14.109375" style="306" customWidth="1"/>
    <col min="12571" max="12571" width="1.88671875" style="306" customWidth="1"/>
    <col min="12572" max="12574" width="13.6640625" style="306" customWidth="1"/>
    <col min="12575" max="12575" width="9.109375" style="306"/>
    <col min="12576" max="12576" width="12.33203125" style="306" bestFit="1" customWidth="1"/>
    <col min="12577" max="12577" width="12.6640625" style="306" bestFit="1" customWidth="1"/>
    <col min="12578" max="12578" width="12" style="306" bestFit="1" customWidth="1"/>
    <col min="12579" max="12579" width="14.6640625" style="306" bestFit="1" customWidth="1"/>
    <col min="12580" max="12580" width="12.6640625" style="306" bestFit="1" customWidth="1"/>
    <col min="12581" max="12581" width="13.33203125" style="306" bestFit="1" customWidth="1"/>
    <col min="12582" max="12582" width="13.44140625" style="306" bestFit="1" customWidth="1"/>
    <col min="12583" max="12799" width="9.109375" style="306"/>
    <col min="12800" max="12800" width="42.33203125" style="306" customWidth="1"/>
    <col min="12801" max="12801" width="10.5546875" style="306" bestFit="1" customWidth="1"/>
    <col min="12802" max="12802" width="13.6640625" style="306" customWidth="1"/>
    <col min="12803" max="12803" width="14.44140625" style="306" customWidth="1"/>
    <col min="12804" max="12804" width="13" style="306" customWidth="1"/>
    <col min="12805" max="12805" width="15.109375" style="306" customWidth="1"/>
    <col min="12806" max="12806" width="13.6640625" style="306" bestFit="1" customWidth="1"/>
    <col min="12807" max="12807" width="12.6640625" style="306" bestFit="1" customWidth="1"/>
    <col min="12808" max="12808" width="12.33203125" style="306" customWidth="1"/>
    <col min="12809" max="12809" width="13" style="306" customWidth="1"/>
    <col min="12810" max="12810" width="12.33203125" style="306" customWidth="1"/>
    <col min="12811" max="12811" width="14" style="306" customWidth="1"/>
    <col min="12812" max="12812" width="1.6640625" style="306" customWidth="1"/>
    <col min="12813" max="12813" width="13.44140625" style="306" customWidth="1"/>
    <col min="12814" max="12814" width="1.6640625" style="306" customWidth="1"/>
    <col min="12815" max="12815" width="13.44140625" style="306" customWidth="1"/>
    <col min="12816" max="12816" width="1.6640625" style="306" customWidth="1"/>
    <col min="12817" max="12818" width="14.109375" style="306" customWidth="1"/>
    <col min="12819" max="12819" width="1.33203125" style="306" customWidth="1"/>
    <col min="12820" max="12821" width="14.109375" style="306" customWidth="1"/>
    <col min="12822" max="12822" width="1.6640625" style="306" customWidth="1"/>
    <col min="12823" max="12824" width="14" style="306" customWidth="1"/>
    <col min="12825" max="12825" width="12.6640625" style="306" customWidth="1"/>
    <col min="12826" max="12826" width="14.109375" style="306" customWidth="1"/>
    <col min="12827" max="12827" width="1.88671875" style="306" customWidth="1"/>
    <col min="12828" max="12830" width="13.6640625" style="306" customWidth="1"/>
    <col min="12831" max="12831" width="9.109375" style="306"/>
    <col min="12832" max="12832" width="12.33203125" style="306" bestFit="1" customWidth="1"/>
    <col min="12833" max="12833" width="12.6640625" style="306" bestFit="1" customWidth="1"/>
    <col min="12834" max="12834" width="12" style="306" bestFit="1" customWidth="1"/>
    <col min="12835" max="12835" width="14.6640625" style="306" bestFit="1" customWidth="1"/>
    <col min="12836" max="12836" width="12.6640625" style="306" bestFit="1" customWidth="1"/>
    <col min="12837" max="12837" width="13.33203125" style="306" bestFit="1" customWidth="1"/>
    <col min="12838" max="12838" width="13.44140625" style="306" bestFit="1" customWidth="1"/>
    <col min="12839" max="13055" width="9.109375" style="306"/>
    <col min="13056" max="13056" width="42.33203125" style="306" customWidth="1"/>
    <col min="13057" max="13057" width="10.5546875" style="306" bestFit="1" customWidth="1"/>
    <col min="13058" max="13058" width="13.6640625" style="306" customWidth="1"/>
    <col min="13059" max="13059" width="14.44140625" style="306" customWidth="1"/>
    <col min="13060" max="13060" width="13" style="306" customWidth="1"/>
    <col min="13061" max="13061" width="15.109375" style="306" customWidth="1"/>
    <col min="13062" max="13062" width="13.6640625" style="306" bestFit="1" customWidth="1"/>
    <col min="13063" max="13063" width="12.6640625" style="306" bestFit="1" customWidth="1"/>
    <col min="13064" max="13064" width="12.33203125" style="306" customWidth="1"/>
    <col min="13065" max="13065" width="13" style="306" customWidth="1"/>
    <col min="13066" max="13066" width="12.33203125" style="306" customWidth="1"/>
    <col min="13067" max="13067" width="14" style="306" customWidth="1"/>
    <col min="13068" max="13068" width="1.6640625" style="306" customWidth="1"/>
    <col min="13069" max="13069" width="13.44140625" style="306" customWidth="1"/>
    <col min="13070" max="13070" width="1.6640625" style="306" customWidth="1"/>
    <col min="13071" max="13071" width="13.44140625" style="306" customWidth="1"/>
    <col min="13072" max="13072" width="1.6640625" style="306" customWidth="1"/>
    <col min="13073" max="13074" width="14.109375" style="306" customWidth="1"/>
    <col min="13075" max="13075" width="1.33203125" style="306" customWidth="1"/>
    <col min="13076" max="13077" width="14.109375" style="306" customWidth="1"/>
    <col min="13078" max="13078" width="1.6640625" style="306" customWidth="1"/>
    <col min="13079" max="13080" width="14" style="306" customWidth="1"/>
    <col min="13081" max="13081" width="12.6640625" style="306" customWidth="1"/>
    <col min="13082" max="13082" width="14.109375" style="306" customWidth="1"/>
    <col min="13083" max="13083" width="1.88671875" style="306" customWidth="1"/>
    <col min="13084" max="13086" width="13.6640625" style="306" customWidth="1"/>
    <col min="13087" max="13087" width="9.109375" style="306"/>
    <col min="13088" max="13088" width="12.33203125" style="306" bestFit="1" customWidth="1"/>
    <col min="13089" max="13089" width="12.6640625" style="306" bestFit="1" customWidth="1"/>
    <col min="13090" max="13090" width="12" style="306" bestFit="1" customWidth="1"/>
    <col min="13091" max="13091" width="14.6640625" style="306" bestFit="1" customWidth="1"/>
    <col min="13092" max="13092" width="12.6640625" style="306" bestFit="1" customWidth="1"/>
    <col min="13093" max="13093" width="13.33203125" style="306" bestFit="1" customWidth="1"/>
    <col min="13094" max="13094" width="13.44140625" style="306" bestFit="1" customWidth="1"/>
    <col min="13095" max="13311" width="9.109375" style="306"/>
    <col min="13312" max="13312" width="42.33203125" style="306" customWidth="1"/>
    <col min="13313" max="13313" width="10.5546875" style="306" bestFit="1" customWidth="1"/>
    <col min="13314" max="13314" width="13.6640625" style="306" customWidth="1"/>
    <col min="13315" max="13315" width="14.44140625" style="306" customWidth="1"/>
    <col min="13316" max="13316" width="13" style="306" customWidth="1"/>
    <col min="13317" max="13317" width="15.109375" style="306" customWidth="1"/>
    <col min="13318" max="13318" width="13.6640625" style="306" bestFit="1" customWidth="1"/>
    <col min="13319" max="13319" width="12.6640625" style="306" bestFit="1" customWidth="1"/>
    <col min="13320" max="13320" width="12.33203125" style="306" customWidth="1"/>
    <col min="13321" max="13321" width="13" style="306" customWidth="1"/>
    <col min="13322" max="13322" width="12.33203125" style="306" customWidth="1"/>
    <col min="13323" max="13323" width="14" style="306" customWidth="1"/>
    <col min="13324" max="13324" width="1.6640625" style="306" customWidth="1"/>
    <col min="13325" max="13325" width="13.44140625" style="306" customWidth="1"/>
    <col min="13326" max="13326" width="1.6640625" style="306" customWidth="1"/>
    <col min="13327" max="13327" width="13.44140625" style="306" customWidth="1"/>
    <col min="13328" max="13328" width="1.6640625" style="306" customWidth="1"/>
    <col min="13329" max="13330" width="14.109375" style="306" customWidth="1"/>
    <col min="13331" max="13331" width="1.33203125" style="306" customWidth="1"/>
    <col min="13332" max="13333" width="14.109375" style="306" customWidth="1"/>
    <col min="13334" max="13334" width="1.6640625" style="306" customWidth="1"/>
    <col min="13335" max="13336" width="14" style="306" customWidth="1"/>
    <col min="13337" max="13337" width="12.6640625" style="306" customWidth="1"/>
    <col min="13338" max="13338" width="14.109375" style="306" customWidth="1"/>
    <col min="13339" max="13339" width="1.88671875" style="306" customWidth="1"/>
    <col min="13340" max="13342" width="13.6640625" style="306" customWidth="1"/>
    <col min="13343" max="13343" width="9.109375" style="306"/>
    <col min="13344" max="13344" width="12.33203125" style="306" bestFit="1" customWidth="1"/>
    <col min="13345" max="13345" width="12.6640625" style="306" bestFit="1" customWidth="1"/>
    <col min="13346" max="13346" width="12" style="306" bestFit="1" customWidth="1"/>
    <col min="13347" max="13347" width="14.6640625" style="306" bestFit="1" customWidth="1"/>
    <col min="13348" max="13348" width="12.6640625" style="306" bestFit="1" customWidth="1"/>
    <col min="13349" max="13349" width="13.33203125" style="306" bestFit="1" customWidth="1"/>
    <col min="13350" max="13350" width="13.44140625" style="306" bestFit="1" customWidth="1"/>
    <col min="13351" max="13567" width="9.109375" style="306"/>
    <col min="13568" max="13568" width="42.33203125" style="306" customWidth="1"/>
    <col min="13569" max="13569" width="10.5546875" style="306" bestFit="1" customWidth="1"/>
    <col min="13570" max="13570" width="13.6640625" style="306" customWidth="1"/>
    <col min="13571" max="13571" width="14.44140625" style="306" customWidth="1"/>
    <col min="13572" max="13572" width="13" style="306" customWidth="1"/>
    <col min="13573" max="13573" width="15.109375" style="306" customWidth="1"/>
    <col min="13574" max="13574" width="13.6640625" style="306" bestFit="1" customWidth="1"/>
    <col min="13575" max="13575" width="12.6640625" style="306" bestFit="1" customWidth="1"/>
    <col min="13576" max="13576" width="12.33203125" style="306" customWidth="1"/>
    <col min="13577" max="13577" width="13" style="306" customWidth="1"/>
    <col min="13578" max="13578" width="12.33203125" style="306" customWidth="1"/>
    <col min="13579" max="13579" width="14" style="306" customWidth="1"/>
    <col min="13580" max="13580" width="1.6640625" style="306" customWidth="1"/>
    <col min="13581" max="13581" width="13.44140625" style="306" customWidth="1"/>
    <col min="13582" max="13582" width="1.6640625" style="306" customWidth="1"/>
    <col min="13583" max="13583" width="13.44140625" style="306" customWidth="1"/>
    <col min="13584" max="13584" width="1.6640625" style="306" customWidth="1"/>
    <col min="13585" max="13586" width="14.109375" style="306" customWidth="1"/>
    <col min="13587" max="13587" width="1.33203125" style="306" customWidth="1"/>
    <col min="13588" max="13589" width="14.109375" style="306" customWidth="1"/>
    <col min="13590" max="13590" width="1.6640625" style="306" customWidth="1"/>
    <col min="13591" max="13592" width="14" style="306" customWidth="1"/>
    <col min="13593" max="13593" width="12.6640625" style="306" customWidth="1"/>
    <col min="13594" max="13594" width="14.109375" style="306" customWidth="1"/>
    <col min="13595" max="13595" width="1.88671875" style="306" customWidth="1"/>
    <col min="13596" max="13598" width="13.6640625" style="306" customWidth="1"/>
    <col min="13599" max="13599" width="9.109375" style="306"/>
    <col min="13600" max="13600" width="12.33203125" style="306" bestFit="1" customWidth="1"/>
    <col min="13601" max="13601" width="12.6640625" style="306" bestFit="1" customWidth="1"/>
    <col min="13602" max="13602" width="12" style="306" bestFit="1" customWidth="1"/>
    <col min="13603" max="13603" width="14.6640625" style="306" bestFit="1" customWidth="1"/>
    <col min="13604" max="13604" width="12.6640625" style="306" bestFit="1" customWidth="1"/>
    <col min="13605" max="13605" width="13.33203125" style="306" bestFit="1" customWidth="1"/>
    <col min="13606" max="13606" width="13.44140625" style="306" bestFit="1" customWidth="1"/>
    <col min="13607" max="13823" width="9.109375" style="306"/>
    <col min="13824" max="13824" width="42.33203125" style="306" customWidth="1"/>
    <col min="13825" max="13825" width="10.5546875" style="306" bestFit="1" customWidth="1"/>
    <col min="13826" max="13826" width="13.6640625" style="306" customWidth="1"/>
    <col min="13827" max="13827" width="14.44140625" style="306" customWidth="1"/>
    <col min="13828" max="13828" width="13" style="306" customWidth="1"/>
    <col min="13829" max="13829" width="15.109375" style="306" customWidth="1"/>
    <col min="13830" max="13830" width="13.6640625" style="306" bestFit="1" customWidth="1"/>
    <col min="13831" max="13831" width="12.6640625" style="306" bestFit="1" customWidth="1"/>
    <col min="13832" max="13832" width="12.33203125" style="306" customWidth="1"/>
    <col min="13833" max="13833" width="13" style="306" customWidth="1"/>
    <col min="13834" max="13834" width="12.33203125" style="306" customWidth="1"/>
    <col min="13835" max="13835" width="14" style="306" customWidth="1"/>
    <col min="13836" max="13836" width="1.6640625" style="306" customWidth="1"/>
    <col min="13837" max="13837" width="13.44140625" style="306" customWidth="1"/>
    <col min="13838" max="13838" width="1.6640625" style="306" customWidth="1"/>
    <col min="13839" max="13839" width="13.44140625" style="306" customWidth="1"/>
    <col min="13840" max="13840" width="1.6640625" style="306" customWidth="1"/>
    <col min="13841" max="13842" width="14.109375" style="306" customWidth="1"/>
    <col min="13843" max="13843" width="1.33203125" style="306" customWidth="1"/>
    <col min="13844" max="13845" width="14.109375" style="306" customWidth="1"/>
    <col min="13846" max="13846" width="1.6640625" style="306" customWidth="1"/>
    <col min="13847" max="13848" width="14" style="306" customWidth="1"/>
    <col min="13849" max="13849" width="12.6640625" style="306" customWidth="1"/>
    <col min="13850" max="13850" width="14.109375" style="306" customWidth="1"/>
    <col min="13851" max="13851" width="1.88671875" style="306" customWidth="1"/>
    <col min="13852" max="13854" width="13.6640625" style="306" customWidth="1"/>
    <col min="13855" max="13855" width="9.109375" style="306"/>
    <col min="13856" max="13856" width="12.33203125" style="306" bestFit="1" customWidth="1"/>
    <col min="13857" max="13857" width="12.6640625" style="306" bestFit="1" customWidth="1"/>
    <col min="13858" max="13858" width="12" style="306" bestFit="1" customWidth="1"/>
    <col min="13859" max="13859" width="14.6640625" style="306" bestFit="1" customWidth="1"/>
    <col min="13860" max="13860" width="12.6640625" style="306" bestFit="1" customWidth="1"/>
    <col min="13861" max="13861" width="13.33203125" style="306" bestFit="1" customWidth="1"/>
    <col min="13862" max="13862" width="13.44140625" style="306" bestFit="1" customWidth="1"/>
    <col min="13863" max="14079" width="9.109375" style="306"/>
    <col min="14080" max="14080" width="42.33203125" style="306" customWidth="1"/>
    <col min="14081" max="14081" width="10.5546875" style="306" bestFit="1" customWidth="1"/>
    <col min="14082" max="14082" width="13.6640625" style="306" customWidth="1"/>
    <col min="14083" max="14083" width="14.44140625" style="306" customWidth="1"/>
    <col min="14084" max="14084" width="13" style="306" customWidth="1"/>
    <col min="14085" max="14085" width="15.109375" style="306" customWidth="1"/>
    <col min="14086" max="14086" width="13.6640625" style="306" bestFit="1" customWidth="1"/>
    <col min="14087" max="14087" width="12.6640625" style="306" bestFit="1" customWidth="1"/>
    <col min="14088" max="14088" width="12.33203125" style="306" customWidth="1"/>
    <col min="14089" max="14089" width="13" style="306" customWidth="1"/>
    <col min="14090" max="14090" width="12.33203125" style="306" customWidth="1"/>
    <col min="14091" max="14091" width="14" style="306" customWidth="1"/>
    <col min="14092" max="14092" width="1.6640625" style="306" customWidth="1"/>
    <col min="14093" max="14093" width="13.44140625" style="306" customWidth="1"/>
    <col min="14094" max="14094" width="1.6640625" style="306" customWidth="1"/>
    <col min="14095" max="14095" width="13.44140625" style="306" customWidth="1"/>
    <col min="14096" max="14096" width="1.6640625" style="306" customWidth="1"/>
    <col min="14097" max="14098" width="14.109375" style="306" customWidth="1"/>
    <col min="14099" max="14099" width="1.33203125" style="306" customWidth="1"/>
    <col min="14100" max="14101" width="14.109375" style="306" customWidth="1"/>
    <col min="14102" max="14102" width="1.6640625" style="306" customWidth="1"/>
    <col min="14103" max="14104" width="14" style="306" customWidth="1"/>
    <col min="14105" max="14105" width="12.6640625" style="306" customWidth="1"/>
    <col min="14106" max="14106" width="14.109375" style="306" customWidth="1"/>
    <col min="14107" max="14107" width="1.88671875" style="306" customWidth="1"/>
    <col min="14108" max="14110" width="13.6640625" style="306" customWidth="1"/>
    <col min="14111" max="14111" width="9.109375" style="306"/>
    <col min="14112" max="14112" width="12.33203125" style="306" bestFit="1" customWidth="1"/>
    <col min="14113" max="14113" width="12.6640625" style="306" bestFit="1" customWidth="1"/>
    <col min="14114" max="14114" width="12" style="306" bestFit="1" customWidth="1"/>
    <col min="14115" max="14115" width="14.6640625" style="306" bestFit="1" customWidth="1"/>
    <col min="14116" max="14116" width="12.6640625" style="306" bestFit="1" customWidth="1"/>
    <col min="14117" max="14117" width="13.33203125" style="306" bestFit="1" customWidth="1"/>
    <col min="14118" max="14118" width="13.44140625" style="306" bestFit="1" customWidth="1"/>
    <col min="14119" max="14335" width="9.109375" style="306"/>
    <col min="14336" max="14336" width="42.33203125" style="306" customWidth="1"/>
    <col min="14337" max="14337" width="10.5546875" style="306" bestFit="1" customWidth="1"/>
    <col min="14338" max="14338" width="13.6640625" style="306" customWidth="1"/>
    <col min="14339" max="14339" width="14.44140625" style="306" customWidth="1"/>
    <col min="14340" max="14340" width="13" style="306" customWidth="1"/>
    <col min="14341" max="14341" width="15.109375" style="306" customWidth="1"/>
    <col min="14342" max="14342" width="13.6640625" style="306" bestFit="1" customWidth="1"/>
    <col min="14343" max="14343" width="12.6640625" style="306" bestFit="1" customWidth="1"/>
    <col min="14344" max="14344" width="12.33203125" style="306" customWidth="1"/>
    <col min="14345" max="14345" width="13" style="306" customWidth="1"/>
    <col min="14346" max="14346" width="12.33203125" style="306" customWidth="1"/>
    <col min="14347" max="14347" width="14" style="306" customWidth="1"/>
    <col min="14348" max="14348" width="1.6640625" style="306" customWidth="1"/>
    <col min="14349" max="14349" width="13.44140625" style="306" customWidth="1"/>
    <col min="14350" max="14350" width="1.6640625" style="306" customWidth="1"/>
    <col min="14351" max="14351" width="13.44140625" style="306" customWidth="1"/>
    <col min="14352" max="14352" width="1.6640625" style="306" customWidth="1"/>
    <col min="14353" max="14354" width="14.109375" style="306" customWidth="1"/>
    <col min="14355" max="14355" width="1.33203125" style="306" customWidth="1"/>
    <col min="14356" max="14357" width="14.109375" style="306" customWidth="1"/>
    <col min="14358" max="14358" width="1.6640625" style="306" customWidth="1"/>
    <col min="14359" max="14360" width="14" style="306" customWidth="1"/>
    <col min="14361" max="14361" width="12.6640625" style="306" customWidth="1"/>
    <col min="14362" max="14362" width="14.109375" style="306" customWidth="1"/>
    <col min="14363" max="14363" width="1.88671875" style="306" customWidth="1"/>
    <col min="14364" max="14366" width="13.6640625" style="306" customWidth="1"/>
    <col min="14367" max="14367" width="9.109375" style="306"/>
    <col min="14368" max="14368" width="12.33203125" style="306" bestFit="1" customWidth="1"/>
    <col min="14369" max="14369" width="12.6640625" style="306" bestFit="1" customWidth="1"/>
    <col min="14370" max="14370" width="12" style="306" bestFit="1" customWidth="1"/>
    <col min="14371" max="14371" width="14.6640625" style="306" bestFit="1" customWidth="1"/>
    <col min="14372" max="14372" width="12.6640625" style="306" bestFit="1" customWidth="1"/>
    <col min="14373" max="14373" width="13.33203125" style="306" bestFit="1" customWidth="1"/>
    <col min="14374" max="14374" width="13.44140625" style="306" bestFit="1" customWidth="1"/>
    <col min="14375" max="14591" width="9.109375" style="306"/>
    <col min="14592" max="14592" width="42.33203125" style="306" customWidth="1"/>
    <col min="14593" max="14593" width="10.5546875" style="306" bestFit="1" customWidth="1"/>
    <col min="14594" max="14594" width="13.6640625" style="306" customWidth="1"/>
    <col min="14595" max="14595" width="14.44140625" style="306" customWidth="1"/>
    <col min="14596" max="14596" width="13" style="306" customWidth="1"/>
    <col min="14597" max="14597" width="15.109375" style="306" customWidth="1"/>
    <col min="14598" max="14598" width="13.6640625" style="306" bestFit="1" customWidth="1"/>
    <col min="14599" max="14599" width="12.6640625" style="306" bestFit="1" customWidth="1"/>
    <col min="14600" max="14600" width="12.33203125" style="306" customWidth="1"/>
    <col min="14601" max="14601" width="13" style="306" customWidth="1"/>
    <col min="14602" max="14602" width="12.33203125" style="306" customWidth="1"/>
    <col min="14603" max="14603" width="14" style="306" customWidth="1"/>
    <col min="14604" max="14604" width="1.6640625" style="306" customWidth="1"/>
    <col min="14605" max="14605" width="13.44140625" style="306" customWidth="1"/>
    <col min="14606" max="14606" width="1.6640625" style="306" customWidth="1"/>
    <col min="14607" max="14607" width="13.44140625" style="306" customWidth="1"/>
    <col min="14608" max="14608" width="1.6640625" style="306" customWidth="1"/>
    <col min="14609" max="14610" width="14.109375" style="306" customWidth="1"/>
    <col min="14611" max="14611" width="1.33203125" style="306" customWidth="1"/>
    <col min="14612" max="14613" width="14.109375" style="306" customWidth="1"/>
    <col min="14614" max="14614" width="1.6640625" style="306" customWidth="1"/>
    <col min="14615" max="14616" width="14" style="306" customWidth="1"/>
    <col min="14617" max="14617" width="12.6640625" style="306" customWidth="1"/>
    <col min="14618" max="14618" width="14.109375" style="306" customWidth="1"/>
    <col min="14619" max="14619" width="1.88671875" style="306" customWidth="1"/>
    <col min="14620" max="14622" width="13.6640625" style="306" customWidth="1"/>
    <col min="14623" max="14623" width="9.109375" style="306"/>
    <col min="14624" max="14624" width="12.33203125" style="306" bestFit="1" customWidth="1"/>
    <col min="14625" max="14625" width="12.6640625" style="306" bestFit="1" customWidth="1"/>
    <col min="14626" max="14626" width="12" style="306" bestFit="1" customWidth="1"/>
    <col min="14627" max="14627" width="14.6640625" style="306" bestFit="1" customWidth="1"/>
    <col min="14628" max="14628" width="12.6640625" style="306" bestFit="1" customWidth="1"/>
    <col min="14629" max="14629" width="13.33203125" style="306" bestFit="1" customWidth="1"/>
    <col min="14630" max="14630" width="13.44140625" style="306" bestFit="1" customWidth="1"/>
    <col min="14631" max="14847" width="9.109375" style="306"/>
    <col min="14848" max="14848" width="42.33203125" style="306" customWidth="1"/>
    <col min="14849" max="14849" width="10.5546875" style="306" bestFit="1" customWidth="1"/>
    <col min="14850" max="14850" width="13.6640625" style="306" customWidth="1"/>
    <col min="14851" max="14851" width="14.44140625" style="306" customWidth="1"/>
    <col min="14852" max="14852" width="13" style="306" customWidth="1"/>
    <col min="14853" max="14853" width="15.109375" style="306" customWidth="1"/>
    <col min="14854" max="14854" width="13.6640625" style="306" bestFit="1" customWidth="1"/>
    <col min="14855" max="14855" width="12.6640625" style="306" bestFit="1" customWidth="1"/>
    <col min="14856" max="14856" width="12.33203125" style="306" customWidth="1"/>
    <col min="14857" max="14857" width="13" style="306" customWidth="1"/>
    <col min="14858" max="14858" width="12.33203125" style="306" customWidth="1"/>
    <col min="14859" max="14859" width="14" style="306" customWidth="1"/>
    <col min="14860" max="14860" width="1.6640625" style="306" customWidth="1"/>
    <col min="14861" max="14861" width="13.44140625" style="306" customWidth="1"/>
    <col min="14862" max="14862" width="1.6640625" style="306" customWidth="1"/>
    <col min="14863" max="14863" width="13.44140625" style="306" customWidth="1"/>
    <col min="14864" max="14864" width="1.6640625" style="306" customWidth="1"/>
    <col min="14865" max="14866" width="14.109375" style="306" customWidth="1"/>
    <col min="14867" max="14867" width="1.33203125" style="306" customWidth="1"/>
    <col min="14868" max="14869" width="14.109375" style="306" customWidth="1"/>
    <col min="14870" max="14870" width="1.6640625" style="306" customWidth="1"/>
    <col min="14871" max="14872" width="14" style="306" customWidth="1"/>
    <col min="14873" max="14873" width="12.6640625" style="306" customWidth="1"/>
    <col min="14874" max="14874" width="14.109375" style="306" customWidth="1"/>
    <col min="14875" max="14875" width="1.88671875" style="306" customWidth="1"/>
    <col min="14876" max="14878" width="13.6640625" style="306" customWidth="1"/>
    <col min="14879" max="14879" width="9.109375" style="306"/>
    <col min="14880" max="14880" width="12.33203125" style="306" bestFit="1" customWidth="1"/>
    <col min="14881" max="14881" width="12.6640625" style="306" bestFit="1" customWidth="1"/>
    <col min="14882" max="14882" width="12" style="306" bestFit="1" customWidth="1"/>
    <col min="14883" max="14883" width="14.6640625" style="306" bestFit="1" customWidth="1"/>
    <col min="14884" max="14884" width="12.6640625" style="306" bestFit="1" customWidth="1"/>
    <col min="14885" max="14885" width="13.33203125" style="306" bestFit="1" customWidth="1"/>
    <col min="14886" max="14886" width="13.44140625" style="306" bestFit="1" customWidth="1"/>
    <col min="14887" max="15103" width="9.109375" style="306"/>
    <col min="15104" max="15104" width="42.33203125" style="306" customWidth="1"/>
    <col min="15105" max="15105" width="10.5546875" style="306" bestFit="1" customWidth="1"/>
    <col min="15106" max="15106" width="13.6640625" style="306" customWidth="1"/>
    <col min="15107" max="15107" width="14.44140625" style="306" customWidth="1"/>
    <col min="15108" max="15108" width="13" style="306" customWidth="1"/>
    <col min="15109" max="15109" width="15.109375" style="306" customWidth="1"/>
    <col min="15110" max="15110" width="13.6640625" style="306" bestFit="1" customWidth="1"/>
    <col min="15111" max="15111" width="12.6640625" style="306" bestFit="1" customWidth="1"/>
    <col min="15112" max="15112" width="12.33203125" style="306" customWidth="1"/>
    <col min="15113" max="15113" width="13" style="306" customWidth="1"/>
    <col min="15114" max="15114" width="12.33203125" style="306" customWidth="1"/>
    <col min="15115" max="15115" width="14" style="306" customWidth="1"/>
    <col min="15116" max="15116" width="1.6640625" style="306" customWidth="1"/>
    <col min="15117" max="15117" width="13.44140625" style="306" customWidth="1"/>
    <col min="15118" max="15118" width="1.6640625" style="306" customWidth="1"/>
    <col min="15119" max="15119" width="13.44140625" style="306" customWidth="1"/>
    <col min="15120" max="15120" width="1.6640625" style="306" customWidth="1"/>
    <col min="15121" max="15122" width="14.109375" style="306" customWidth="1"/>
    <col min="15123" max="15123" width="1.33203125" style="306" customWidth="1"/>
    <col min="15124" max="15125" width="14.109375" style="306" customWidth="1"/>
    <col min="15126" max="15126" width="1.6640625" style="306" customWidth="1"/>
    <col min="15127" max="15128" width="14" style="306" customWidth="1"/>
    <col min="15129" max="15129" width="12.6640625" style="306" customWidth="1"/>
    <col min="15130" max="15130" width="14.109375" style="306" customWidth="1"/>
    <col min="15131" max="15131" width="1.88671875" style="306" customWidth="1"/>
    <col min="15132" max="15134" width="13.6640625" style="306" customWidth="1"/>
    <col min="15135" max="15135" width="9.109375" style="306"/>
    <col min="15136" max="15136" width="12.33203125" style="306" bestFit="1" customWidth="1"/>
    <col min="15137" max="15137" width="12.6640625" style="306" bestFit="1" customWidth="1"/>
    <col min="15138" max="15138" width="12" style="306" bestFit="1" customWidth="1"/>
    <col min="15139" max="15139" width="14.6640625" style="306" bestFit="1" customWidth="1"/>
    <col min="15140" max="15140" width="12.6640625" style="306" bestFit="1" customWidth="1"/>
    <col min="15141" max="15141" width="13.33203125" style="306" bestFit="1" customWidth="1"/>
    <col min="15142" max="15142" width="13.44140625" style="306" bestFit="1" customWidth="1"/>
    <col min="15143" max="15359" width="9.109375" style="306"/>
    <col min="15360" max="15360" width="42.33203125" style="306" customWidth="1"/>
    <col min="15361" max="15361" width="10.5546875" style="306" bestFit="1" customWidth="1"/>
    <col min="15362" max="15362" width="13.6640625" style="306" customWidth="1"/>
    <col min="15363" max="15363" width="14.44140625" style="306" customWidth="1"/>
    <col min="15364" max="15364" width="13" style="306" customWidth="1"/>
    <col min="15365" max="15365" width="15.109375" style="306" customWidth="1"/>
    <col min="15366" max="15366" width="13.6640625" style="306" bestFit="1" customWidth="1"/>
    <col min="15367" max="15367" width="12.6640625" style="306" bestFit="1" customWidth="1"/>
    <col min="15368" max="15368" width="12.33203125" style="306" customWidth="1"/>
    <col min="15369" max="15369" width="13" style="306" customWidth="1"/>
    <col min="15370" max="15370" width="12.33203125" style="306" customWidth="1"/>
    <col min="15371" max="15371" width="14" style="306" customWidth="1"/>
    <col min="15372" max="15372" width="1.6640625" style="306" customWidth="1"/>
    <col min="15373" max="15373" width="13.44140625" style="306" customWidth="1"/>
    <col min="15374" max="15374" width="1.6640625" style="306" customWidth="1"/>
    <col min="15375" max="15375" width="13.44140625" style="306" customWidth="1"/>
    <col min="15376" max="15376" width="1.6640625" style="306" customWidth="1"/>
    <col min="15377" max="15378" width="14.109375" style="306" customWidth="1"/>
    <col min="15379" max="15379" width="1.33203125" style="306" customWidth="1"/>
    <col min="15380" max="15381" width="14.109375" style="306" customWidth="1"/>
    <col min="15382" max="15382" width="1.6640625" style="306" customWidth="1"/>
    <col min="15383" max="15384" width="14" style="306" customWidth="1"/>
    <col min="15385" max="15385" width="12.6640625" style="306" customWidth="1"/>
    <col min="15386" max="15386" width="14.109375" style="306" customWidth="1"/>
    <col min="15387" max="15387" width="1.88671875" style="306" customWidth="1"/>
    <col min="15388" max="15390" width="13.6640625" style="306" customWidth="1"/>
    <col min="15391" max="15391" width="9.109375" style="306"/>
    <col min="15392" max="15392" width="12.33203125" style="306" bestFit="1" customWidth="1"/>
    <col min="15393" max="15393" width="12.6640625" style="306" bestFit="1" customWidth="1"/>
    <col min="15394" max="15394" width="12" style="306" bestFit="1" customWidth="1"/>
    <col min="15395" max="15395" width="14.6640625" style="306" bestFit="1" customWidth="1"/>
    <col min="15396" max="15396" width="12.6640625" style="306" bestFit="1" customWidth="1"/>
    <col min="15397" max="15397" width="13.33203125" style="306" bestFit="1" customWidth="1"/>
    <col min="15398" max="15398" width="13.44140625" style="306" bestFit="1" customWidth="1"/>
    <col min="15399" max="15615" width="9.109375" style="306"/>
    <col min="15616" max="15616" width="42.33203125" style="306" customWidth="1"/>
    <col min="15617" max="15617" width="10.5546875" style="306" bestFit="1" customWidth="1"/>
    <col min="15618" max="15618" width="13.6640625" style="306" customWidth="1"/>
    <col min="15619" max="15619" width="14.44140625" style="306" customWidth="1"/>
    <col min="15620" max="15620" width="13" style="306" customWidth="1"/>
    <col min="15621" max="15621" width="15.109375" style="306" customWidth="1"/>
    <col min="15622" max="15622" width="13.6640625" style="306" bestFit="1" customWidth="1"/>
    <col min="15623" max="15623" width="12.6640625" style="306" bestFit="1" customWidth="1"/>
    <col min="15624" max="15624" width="12.33203125" style="306" customWidth="1"/>
    <col min="15625" max="15625" width="13" style="306" customWidth="1"/>
    <col min="15626" max="15626" width="12.33203125" style="306" customWidth="1"/>
    <col min="15627" max="15627" width="14" style="306" customWidth="1"/>
    <col min="15628" max="15628" width="1.6640625" style="306" customWidth="1"/>
    <col min="15629" max="15629" width="13.44140625" style="306" customWidth="1"/>
    <col min="15630" max="15630" width="1.6640625" style="306" customWidth="1"/>
    <col min="15631" max="15631" width="13.44140625" style="306" customWidth="1"/>
    <col min="15632" max="15632" width="1.6640625" style="306" customWidth="1"/>
    <col min="15633" max="15634" width="14.109375" style="306" customWidth="1"/>
    <col min="15635" max="15635" width="1.33203125" style="306" customWidth="1"/>
    <col min="15636" max="15637" width="14.109375" style="306" customWidth="1"/>
    <col min="15638" max="15638" width="1.6640625" style="306" customWidth="1"/>
    <col min="15639" max="15640" width="14" style="306" customWidth="1"/>
    <col min="15641" max="15641" width="12.6640625" style="306" customWidth="1"/>
    <col min="15642" max="15642" width="14.109375" style="306" customWidth="1"/>
    <col min="15643" max="15643" width="1.88671875" style="306" customWidth="1"/>
    <col min="15644" max="15646" width="13.6640625" style="306" customWidth="1"/>
    <col min="15647" max="15647" width="9.109375" style="306"/>
    <col min="15648" max="15648" width="12.33203125" style="306" bestFit="1" customWidth="1"/>
    <col min="15649" max="15649" width="12.6640625" style="306" bestFit="1" customWidth="1"/>
    <col min="15650" max="15650" width="12" style="306" bestFit="1" customWidth="1"/>
    <col min="15651" max="15651" width="14.6640625" style="306" bestFit="1" customWidth="1"/>
    <col min="15652" max="15652" width="12.6640625" style="306" bestFit="1" customWidth="1"/>
    <col min="15653" max="15653" width="13.33203125" style="306" bestFit="1" customWidth="1"/>
    <col min="15654" max="15654" width="13.44140625" style="306" bestFit="1" customWidth="1"/>
    <col min="15655" max="15871" width="9.109375" style="306"/>
    <col min="15872" max="15872" width="42.33203125" style="306" customWidth="1"/>
    <col min="15873" max="15873" width="10.5546875" style="306" bestFit="1" customWidth="1"/>
    <col min="15874" max="15874" width="13.6640625" style="306" customWidth="1"/>
    <col min="15875" max="15875" width="14.44140625" style="306" customWidth="1"/>
    <col min="15876" max="15876" width="13" style="306" customWidth="1"/>
    <col min="15877" max="15877" width="15.109375" style="306" customWidth="1"/>
    <col min="15878" max="15878" width="13.6640625" style="306" bestFit="1" customWidth="1"/>
    <col min="15879" max="15879" width="12.6640625" style="306" bestFit="1" customWidth="1"/>
    <col min="15880" max="15880" width="12.33203125" style="306" customWidth="1"/>
    <col min="15881" max="15881" width="13" style="306" customWidth="1"/>
    <col min="15882" max="15882" width="12.33203125" style="306" customWidth="1"/>
    <col min="15883" max="15883" width="14" style="306" customWidth="1"/>
    <col min="15884" max="15884" width="1.6640625" style="306" customWidth="1"/>
    <col min="15885" max="15885" width="13.44140625" style="306" customWidth="1"/>
    <col min="15886" max="15886" width="1.6640625" style="306" customWidth="1"/>
    <col min="15887" max="15887" width="13.44140625" style="306" customWidth="1"/>
    <col min="15888" max="15888" width="1.6640625" style="306" customWidth="1"/>
    <col min="15889" max="15890" width="14.109375" style="306" customWidth="1"/>
    <col min="15891" max="15891" width="1.33203125" style="306" customWidth="1"/>
    <col min="15892" max="15893" width="14.109375" style="306" customWidth="1"/>
    <col min="15894" max="15894" width="1.6640625" style="306" customWidth="1"/>
    <col min="15895" max="15896" width="14" style="306" customWidth="1"/>
    <col min="15897" max="15897" width="12.6640625" style="306" customWidth="1"/>
    <col min="15898" max="15898" width="14.109375" style="306" customWidth="1"/>
    <col min="15899" max="15899" width="1.88671875" style="306" customWidth="1"/>
    <col min="15900" max="15902" width="13.6640625" style="306" customWidth="1"/>
    <col min="15903" max="15903" width="9.109375" style="306"/>
    <col min="15904" max="15904" width="12.33203125" style="306" bestFit="1" customWidth="1"/>
    <col min="15905" max="15905" width="12.6640625" style="306" bestFit="1" customWidth="1"/>
    <col min="15906" max="15906" width="12" style="306" bestFit="1" customWidth="1"/>
    <col min="15907" max="15907" width="14.6640625" style="306" bestFit="1" customWidth="1"/>
    <col min="15908" max="15908" width="12.6640625" style="306" bestFit="1" customWidth="1"/>
    <col min="15909" max="15909" width="13.33203125" style="306" bestFit="1" customWidth="1"/>
    <col min="15910" max="15910" width="13.44140625" style="306" bestFit="1" customWidth="1"/>
    <col min="15911" max="16127" width="9.109375" style="306"/>
    <col min="16128" max="16128" width="42.33203125" style="306" customWidth="1"/>
    <col min="16129" max="16129" width="10.5546875" style="306" bestFit="1" customWidth="1"/>
    <col min="16130" max="16130" width="13.6640625" style="306" customWidth="1"/>
    <col min="16131" max="16131" width="14.44140625" style="306" customWidth="1"/>
    <col min="16132" max="16132" width="13" style="306" customWidth="1"/>
    <col min="16133" max="16133" width="15.109375" style="306" customWidth="1"/>
    <col min="16134" max="16134" width="13.6640625" style="306" bestFit="1" customWidth="1"/>
    <col min="16135" max="16135" width="12.6640625" style="306" bestFit="1" customWidth="1"/>
    <col min="16136" max="16136" width="12.33203125" style="306" customWidth="1"/>
    <col min="16137" max="16137" width="13" style="306" customWidth="1"/>
    <col min="16138" max="16138" width="12.33203125" style="306" customWidth="1"/>
    <col min="16139" max="16139" width="14" style="306" customWidth="1"/>
    <col min="16140" max="16140" width="1.6640625" style="306" customWidth="1"/>
    <col min="16141" max="16141" width="13.44140625" style="306" customWidth="1"/>
    <col min="16142" max="16142" width="1.6640625" style="306" customWidth="1"/>
    <col min="16143" max="16143" width="13.44140625" style="306" customWidth="1"/>
    <col min="16144" max="16144" width="1.6640625" style="306" customWidth="1"/>
    <col min="16145" max="16146" width="14.109375" style="306" customWidth="1"/>
    <col min="16147" max="16147" width="1.33203125" style="306" customWidth="1"/>
    <col min="16148" max="16149" width="14.109375" style="306" customWidth="1"/>
    <col min="16150" max="16150" width="1.6640625" style="306" customWidth="1"/>
    <col min="16151" max="16152" width="14" style="306" customWidth="1"/>
    <col min="16153" max="16153" width="12.6640625" style="306" customWidth="1"/>
    <col min="16154" max="16154" width="14.109375" style="306" customWidth="1"/>
    <col min="16155" max="16155" width="1.88671875" style="306" customWidth="1"/>
    <col min="16156" max="16158" width="13.6640625" style="306" customWidth="1"/>
    <col min="16159" max="16159" width="9.109375" style="306"/>
    <col min="16160" max="16160" width="12.33203125" style="306" bestFit="1" customWidth="1"/>
    <col min="16161" max="16161" width="12.6640625" style="306" bestFit="1" customWidth="1"/>
    <col min="16162" max="16162" width="12" style="306" bestFit="1" customWidth="1"/>
    <col min="16163" max="16163" width="14.6640625" style="306" bestFit="1" customWidth="1"/>
    <col min="16164" max="16164" width="12.6640625" style="306" bestFit="1" customWidth="1"/>
    <col min="16165" max="16165" width="13.33203125" style="306" bestFit="1" customWidth="1"/>
    <col min="16166" max="16166" width="13.44140625" style="306" bestFit="1" customWidth="1"/>
    <col min="16167" max="16384" width="9.109375" style="306"/>
  </cols>
  <sheetData>
    <row r="1" spans="1:30" ht="12.75" customHeight="1" x14ac:dyDescent="0.25">
      <c r="A1" s="61" t="s">
        <v>190</v>
      </c>
      <c r="B1" s="528"/>
      <c r="C1" s="150" t="s">
        <v>191</v>
      </c>
      <c r="D1" s="150"/>
      <c r="E1" s="150"/>
      <c r="F1" s="150"/>
      <c r="J1" s="150" t="s">
        <v>32</v>
      </c>
      <c r="Q1" s="150"/>
      <c r="T1" s="666" t="s">
        <v>353</v>
      </c>
      <c r="U1" s="667"/>
      <c r="W1" s="150" t="s">
        <v>1183</v>
      </c>
      <c r="X1" s="150"/>
      <c r="Y1" s="150"/>
      <c r="Z1" s="150"/>
      <c r="AA1" s="529"/>
      <c r="AB1" s="530" t="s">
        <v>192</v>
      </c>
      <c r="AC1" s="306"/>
    </row>
    <row r="2" spans="1:30" ht="12.75" customHeight="1" x14ac:dyDescent="0.25">
      <c r="A2" s="61" t="s">
        <v>193</v>
      </c>
      <c r="B2" s="528"/>
      <c r="C2" s="306" t="s">
        <v>194</v>
      </c>
      <c r="D2" s="150"/>
      <c r="E2" s="150"/>
      <c r="F2" s="150"/>
      <c r="J2" s="150" t="s">
        <v>195</v>
      </c>
      <c r="Q2" s="150"/>
      <c r="T2" s="667"/>
      <c r="U2" s="667"/>
      <c r="W2" s="150"/>
      <c r="X2" s="150"/>
      <c r="Y2" s="150"/>
      <c r="Z2" s="150"/>
      <c r="AA2" s="529"/>
      <c r="AB2" s="530" t="s">
        <v>196</v>
      </c>
      <c r="AC2" s="306"/>
    </row>
    <row r="3" spans="1:30" ht="12.75" customHeight="1" x14ac:dyDescent="0.25">
      <c r="A3" s="61" t="s">
        <v>197</v>
      </c>
      <c r="B3" s="528"/>
      <c r="C3" s="306" t="s">
        <v>198</v>
      </c>
      <c r="J3" s="150" t="s">
        <v>199</v>
      </c>
      <c r="Q3" s="150"/>
      <c r="T3" s="667"/>
      <c r="U3" s="667"/>
      <c r="W3" s="150" t="s">
        <v>1184</v>
      </c>
      <c r="X3" s="525"/>
      <c r="Y3" s="525"/>
      <c r="Z3" s="525"/>
      <c r="AA3" s="529"/>
      <c r="AB3" s="530" t="s">
        <v>200</v>
      </c>
      <c r="AC3" s="306"/>
    </row>
    <row r="4" spans="1:30" ht="12.75" customHeight="1" x14ac:dyDescent="0.25">
      <c r="A4" s="61" t="s">
        <v>207</v>
      </c>
      <c r="B4" s="528"/>
      <c r="C4" s="306" t="s">
        <v>201</v>
      </c>
      <c r="J4" s="150" t="s">
        <v>202</v>
      </c>
      <c r="Q4" s="150"/>
      <c r="W4" s="671" t="s">
        <v>1185</v>
      </c>
      <c r="X4" s="671"/>
      <c r="Y4" s="671"/>
      <c r="Z4" s="671"/>
      <c r="AA4" s="529"/>
      <c r="AB4" s="530" t="s">
        <v>203</v>
      </c>
      <c r="AC4" s="306"/>
    </row>
    <row r="5" spans="1:30" x14ac:dyDescent="0.25">
      <c r="A5" s="61"/>
      <c r="B5" s="528"/>
      <c r="C5" s="150" t="s">
        <v>274</v>
      </c>
      <c r="J5" s="150" t="s">
        <v>204</v>
      </c>
      <c r="P5" s="529"/>
      <c r="Q5" s="150"/>
      <c r="W5" s="671"/>
      <c r="X5" s="671"/>
      <c r="Y5" s="671"/>
      <c r="Z5" s="671"/>
      <c r="AA5" s="529"/>
      <c r="AB5" s="66" t="s">
        <v>205</v>
      </c>
      <c r="AC5" s="306"/>
    </row>
    <row r="6" spans="1:30" x14ac:dyDescent="0.25">
      <c r="A6" s="61" t="s">
        <v>45</v>
      </c>
      <c r="B6" s="528"/>
      <c r="J6" s="150" t="s">
        <v>206</v>
      </c>
      <c r="L6" s="529"/>
      <c r="M6" s="529"/>
      <c r="N6" s="529"/>
      <c r="O6" s="529"/>
      <c r="P6" s="529"/>
      <c r="Q6" s="150"/>
      <c r="W6" s="150"/>
      <c r="X6" s="150"/>
      <c r="Y6" s="529"/>
      <c r="Z6" s="529"/>
      <c r="AA6" s="529"/>
      <c r="AB6" s="530"/>
      <c r="AC6" s="306"/>
    </row>
    <row r="7" spans="1:30" ht="12.75" customHeight="1" x14ac:dyDescent="0.25">
      <c r="A7" s="306"/>
      <c r="B7" s="122"/>
      <c r="C7" s="672" t="s">
        <v>207</v>
      </c>
      <c r="D7" s="673"/>
      <c r="E7" s="673"/>
      <c r="F7" s="673"/>
      <c r="G7" s="673"/>
      <c r="H7" s="673"/>
      <c r="I7" s="673"/>
      <c r="J7" s="673"/>
      <c r="K7" s="674"/>
      <c r="L7" s="529"/>
      <c r="M7" s="531" t="s">
        <v>207</v>
      </c>
      <c r="N7" s="529"/>
      <c r="O7" s="531" t="s">
        <v>207</v>
      </c>
      <c r="P7" s="529"/>
      <c r="Q7" s="531" t="s">
        <v>208</v>
      </c>
      <c r="R7" s="531" t="s">
        <v>284</v>
      </c>
      <c r="S7" s="529"/>
      <c r="T7" s="151" t="s">
        <v>207</v>
      </c>
      <c r="U7" s="151" t="s">
        <v>207</v>
      </c>
      <c r="W7" s="151" t="s">
        <v>207</v>
      </c>
      <c r="X7" s="151" t="s">
        <v>207</v>
      </c>
      <c r="Y7" s="151" t="s">
        <v>207</v>
      </c>
      <c r="Z7" s="151" t="s">
        <v>207</v>
      </c>
      <c r="AA7" s="529"/>
      <c r="AB7" s="151" t="s">
        <v>207</v>
      </c>
      <c r="AC7" s="151" t="s">
        <v>208</v>
      </c>
      <c r="AD7" s="151" t="s">
        <v>284</v>
      </c>
    </row>
    <row r="8" spans="1:30" ht="15" customHeight="1" x14ac:dyDescent="0.25">
      <c r="A8" s="306"/>
      <c r="B8" s="528"/>
      <c r="C8" s="675" t="s">
        <v>209</v>
      </c>
      <c r="D8" s="673"/>
      <c r="E8" s="673"/>
      <c r="F8" s="673"/>
      <c r="G8" s="673"/>
      <c r="H8" s="673"/>
      <c r="I8" s="673"/>
      <c r="J8" s="673"/>
      <c r="K8" s="674"/>
      <c r="L8" s="529"/>
      <c r="M8" s="662" t="s">
        <v>210</v>
      </c>
      <c r="N8" s="529"/>
      <c r="O8" s="662" t="s">
        <v>211</v>
      </c>
      <c r="P8" s="529"/>
      <c r="Q8" s="662" t="s">
        <v>212</v>
      </c>
      <c r="R8" s="662" t="s">
        <v>212</v>
      </c>
      <c r="S8" s="532"/>
      <c r="T8" s="665" t="s">
        <v>1186</v>
      </c>
      <c r="U8" s="665" t="s">
        <v>1187</v>
      </c>
      <c r="W8" s="665" t="s">
        <v>213</v>
      </c>
      <c r="X8" s="665" t="s">
        <v>285</v>
      </c>
      <c r="Y8" s="665" t="s">
        <v>214</v>
      </c>
      <c r="Z8" s="665" t="s">
        <v>215</v>
      </c>
      <c r="AA8" s="529"/>
      <c r="AB8" s="668" t="s">
        <v>286</v>
      </c>
      <c r="AC8" s="662" t="s">
        <v>216</v>
      </c>
      <c r="AD8" s="662" t="s">
        <v>217</v>
      </c>
    </row>
    <row r="9" spans="1:30" ht="15" customHeight="1" x14ac:dyDescent="0.25">
      <c r="A9" s="306"/>
      <c r="B9" s="528"/>
      <c r="C9" s="662" t="s">
        <v>218</v>
      </c>
      <c r="D9" s="673" t="s">
        <v>219</v>
      </c>
      <c r="E9" s="676"/>
      <c r="F9" s="677"/>
      <c r="G9" s="675" t="s">
        <v>220</v>
      </c>
      <c r="H9" s="676"/>
      <c r="I9" s="677"/>
      <c r="J9" s="665" t="s">
        <v>221</v>
      </c>
      <c r="K9" s="662" t="s">
        <v>222</v>
      </c>
      <c r="L9" s="529"/>
      <c r="M9" s="663"/>
      <c r="N9" s="529"/>
      <c r="O9" s="663"/>
      <c r="P9" s="529"/>
      <c r="Q9" s="663"/>
      <c r="R9" s="663"/>
      <c r="S9" s="532"/>
      <c r="T9" s="663"/>
      <c r="U9" s="663"/>
      <c r="W9" s="663"/>
      <c r="X9" s="663"/>
      <c r="Y9" s="663"/>
      <c r="Z9" s="663"/>
      <c r="AA9" s="529"/>
      <c r="AB9" s="669"/>
      <c r="AC9" s="663"/>
      <c r="AD9" s="663"/>
    </row>
    <row r="10" spans="1:30" ht="15" customHeight="1" x14ac:dyDescent="0.25">
      <c r="A10" s="306"/>
      <c r="B10" s="533" t="s">
        <v>223</v>
      </c>
      <c r="C10" s="663"/>
      <c r="D10" s="662" t="s">
        <v>224</v>
      </c>
      <c r="E10" s="678" t="s">
        <v>1190</v>
      </c>
      <c r="F10" s="662" t="s">
        <v>225</v>
      </c>
      <c r="G10" s="662" t="s">
        <v>226</v>
      </c>
      <c r="H10" s="662" t="s">
        <v>227</v>
      </c>
      <c r="I10" s="662" t="s">
        <v>228</v>
      </c>
      <c r="J10" s="663"/>
      <c r="K10" s="663"/>
      <c r="L10" s="529"/>
      <c r="M10" s="663"/>
      <c r="N10" s="529"/>
      <c r="O10" s="663"/>
      <c r="P10" s="529"/>
      <c r="Q10" s="663"/>
      <c r="R10" s="663"/>
      <c r="S10" s="532"/>
      <c r="T10" s="663"/>
      <c r="U10" s="663"/>
      <c r="W10" s="663"/>
      <c r="X10" s="663"/>
      <c r="Y10" s="663"/>
      <c r="Z10" s="663"/>
      <c r="AA10" s="529"/>
      <c r="AB10" s="669"/>
      <c r="AC10" s="663"/>
      <c r="AD10" s="663"/>
    </row>
    <row r="11" spans="1:30" ht="43.5" customHeight="1" x14ac:dyDescent="0.25">
      <c r="A11" s="306" t="s">
        <v>42</v>
      </c>
      <c r="B11" s="533" t="s">
        <v>229</v>
      </c>
      <c r="C11" s="664"/>
      <c r="D11" s="664"/>
      <c r="E11" s="664"/>
      <c r="F11" s="664"/>
      <c r="G11" s="664"/>
      <c r="H11" s="664"/>
      <c r="I11" s="664"/>
      <c r="J11" s="664"/>
      <c r="K11" s="664"/>
      <c r="L11" s="529"/>
      <c r="M11" s="664"/>
      <c r="N11" s="529"/>
      <c r="O11" s="664"/>
      <c r="P11" s="529"/>
      <c r="Q11" s="664"/>
      <c r="R11" s="664"/>
      <c r="S11" s="532"/>
      <c r="T11" s="664"/>
      <c r="U11" s="664"/>
      <c r="W11" s="664"/>
      <c r="X11" s="664"/>
      <c r="Y11" s="664"/>
      <c r="Z11" s="664"/>
      <c r="AA11" s="529"/>
      <c r="AB11" s="670"/>
      <c r="AC11" s="664"/>
      <c r="AD11" s="664"/>
    </row>
    <row r="12" spans="1:30" x14ac:dyDescent="0.25">
      <c r="A12" s="149" t="s">
        <v>230</v>
      </c>
      <c r="B12" s="152" t="s">
        <v>230</v>
      </c>
      <c r="C12" s="149" t="s">
        <v>230</v>
      </c>
      <c r="D12" s="149" t="s">
        <v>230</v>
      </c>
      <c r="E12" s="149" t="s">
        <v>230</v>
      </c>
      <c r="F12" s="149"/>
      <c r="G12" s="149" t="s">
        <v>230</v>
      </c>
      <c r="H12" s="149"/>
      <c r="I12" s="149"/>
      <c r="J12" s="149" t="s">
        <v>230</v>
      </c>
      <c r="K12" s="149" t="s">
        <v>230</v>
      </c>
      <c r="L12" s="529"/>
      <c r="M12" s="149" t="s">
        <v>230</v>
      </c>
      <c r="N12" s="529"/>
      <c r="O12" s="149" t="s">
        <v>230</v>
      </c>
      <c r="P12" s="529"/>
      <c r="Q12" s="149" t="s">
        <v>230</v>
      </c>
      <c r="R12" s="149" t="s">
        <v>230</v>
      </c>
      <c r="S12" s="149"/>
      <c r="T12" s="149"/>
      <c r="U12" s="149"/>
      <c r="W12" s="149" t="s">
        <v>230</v>
      </c>
      <c r="X12" s="149"/>
      <c r="Y12" s="149" t="s">
        <v>230</v>
      </c>
      <c r="Z12" s="149" t="s">
        <v>230</v>
      </c>
      <c r="AA12" s="529"/>
      <c r="AB12" s="148" t="s">
        <v>230</v>
      </c>
      <c r="AC12" s="149" t="s">
        <v>230</v>
      </c>
      <c r="AD12" s="149" t="s">
        <v>230</v>
      </c>
    </row>
    <row r="13" spans="1:30" ht="12.75" customHeight="1" x14ac:dyDescent="0.25">
      <c r="A13" s="306" t="s">
        <v>47</v>
      </c>
      <c r="B13" s="528"/>
      <c r="J13" s="529"/>
      <c r="O13" s="529"/>
      <c r="P13" s="529"/>
      <c r="Q13" s="529"/>
      <c r="R13" s="529"/>
      <c r="S13" s="529"/>
      <c r="T13" s="529"/>
      <c r="U13" s="529"/>
      <c r="AB13" s="530"/>
      <c r="AC13" s="306"/>
    </row>
    <row r="14" spans="1:30" ht="12.75" customHeight="1" x14ac:dyDescent="0.25">
      <c r="A14" s="306"/>
      <c r="B14" s="528"/>
      <c r="C14" s="529"/>
      <c r="L14" s="529"/>
      <c r="M14" s="529"/>
      <c r="N14" s="529"/>
      <c r="O14" s="529"/>
      <c r="P14" s="529"/>
      <c r="Q14" s="529"/>
      <c r="R14" s="529"/>
      <c r="T14" s="529"/>
      <c r="U14" s="529"/>
      <c r="W14" s="529"/>
      <c r="X14" s="529"/>
      <c r="Y14" s="529"/>
      <c r="Z14" s="529"/>
      <c r="AA14" s="529"/>
      <c r="AB14" s="534"/>
      <c r="AC14" s="529"/>
      <c r="AD14" s="529"/>
    </row>
    <row r="15" spans="1:30" ht="12.75" customHeight="1" x14ac:dyDescent="0.25">
      <c r="A15" s="306" t="s">
        <v>48</v>
      </c>
      <c r="B15" s="533">
        <v>3411006</v>
      </c>
      <c r="C15" s="535">
        <v>429969.65971602593</v>
      </c>
      <c r="D15" s="535">
        <v>0</v>
      </c>
      <c r="E15" s="535">
        <v>0</v>
      </c>
      <c r="F15" s="535">
        <v>0</v>
      </c>
      <c r="G15" s="535">
        <v>19999.999999999996</v>
      </c>
      <c r="H15" s="535">
        <v>1999.9999999999995</v>
      </c>
      <c r="I15" s="535">
        <v>21999.999999999996</v>
      </c>
      <c r="J15" s="535"/>
      <c r="K15" s="535">
        <v>451969.65971602593</v>
      </c>
      <c r="L15" s="529"/>
      <c r="M15" s="529"/>
      <c r="N15" s="529"/>
      <c r="O15" s="535"/>
      <c r="P15" s="529"/>
      <c r="Q15" s="535">
        <v>452569.65971602593</v>
      </c>
      <c r="R15" s="535">
        <v>452569.65971602593</v>
      </c>
      <c r="S15" s="535"/>
      <c r="T15" s="535">
        <v>1452.3513669684203</v>
      </c>
      <c r="U15" s="535">
        <v>600</v>
      </c>
      <c r="W15" s="535">
        <v>0</v>
      </c>
      <c r="X15" s="535">
        <v>0</v>
      </c>
      <c r="Y15" s="535">
        <v>0</v>
      </c>
      <c r="Z15" s="535">
        <v>0</v>
      </c>
      <c r="AA15" s="536"/>
      <c r="AB15" s="530"/>
      <c r="AD15" s="530"/>
    </row>
    <row r="16" spans="1:30" x14ac:dyDescent="0.25">
      <c r="A16" s="306" t="s">
        <v>49</v>
      </c>
      <c r="B16" s="533">
        <v>3411001</v>
      </c>
      <c r="C16" s="535">
        <v>418274.25600508938</v>
      </c>
      <c r="D16" s="535">
        <v>0</v>
      </c>
      <c r="E16" s="535">
        <v>0</v>
      </c>
      <c r="F16" s="535">
        <v>0</v>
      </c>
      <c r="G16" s="535">
        <v>0</v>
      </c>
      <c r="H16" s="535">
        <v>0</v>
      </c>
      <c r="I16" s="535">
        <v>0</v>
      </c>
      <c r="J16" s="535"/>
      <c r="K16" s="535">
        <v>418274.25600508938</v>
      </c>
      <c r="L16" s="529"/>
      <c r="M16" s="529"/>
      <c r="N16" s="529"/>
      <c r="O16" s="535"/>
      <c r="P16" s="529"/>
      <c r="Q16" s="535">
        <v>418274.25600508938</v>
      </c>
      <c r="R16" s="535">
        <v>418274.25600508938</v>
      </c>
      <c r="S16" s="535"/>
      <c r="T16" s="535">
        <v>1007.2759480587431</v>
      </c>
      <c r="U16" s="535"/>
      <c r="W16" s="535">
        <v>0</v>
      </c>
      <c r="X16" s="535">
        <v>0</v>
      </c>
      <c r="Y16" s="535">
        <v>0</v>
      </c>
      <c r="Z16" s="535">
        <v>0</v>
      </c>
      <c r="AA16" s="536"/>
      <c r="AB16" s="530"/>
      <c r="AD16" s="530"/>
    </row>
    <row r="17" spans="1:32" x14ac:dyDescent="0.25">
      <c r="A17" s="306" t="s">
        <v>50</v>
      </c>
      <c r="B17" s="533">
        <v>3411002</v>
      </c>
      <c r="C17" s="535">
        <v>583783.7813671052</v>
      </c>
      <c r="D17" s="535">
        <v>0</v>
      </c>
      <c r="E17" s="535">
        <v>0</v>
      </c>
      <c r="F17" s="535">
        <v>0</v>
      </c>
      <c r="G17" s="535">
        <v>70000.000000000015</v>
      </c>
      <c r="H17" s="535">
        <v>7000.0000000000018</v>
      </c>
      <c r="I17" s="535">
        <v>77000.000000000015</v>
      </c>
      <c r="J17" s="535"/>
      <c r="K17" s="535">
        <v>660783.7813671052</v>
      </c>
      <c r="L17" s="529"/>
      <c r="M17" s="529"/>
      <c r="N17" s="529"/>
      <c r="O17" s="535"/>
      <c r="P17" s="529"/>
      <c r="Q17" s="535">
        <v>662883.7813671052</v>
      </c>
      <c r="R17" s="535">
        <v>662883.7813671052</v>
      </c>
      <c r="S17" s="535"/>
      <c r="T17" s="535">
        <v>1358.6512787769093</v>
      </c>
      <c r="U17" s="535">
        <v>2100</v>
      </c>
      <c r="W17" s="535">
        <v>0</v>
      </c>
      <c r="X17" s="535">
        <v>0</v>
      </c>
      <c r="Y17" s="535">
        <v>0</v>
      </c>
      <c r="Z17" s="535">
        <v>0</v>
      </c>
      <c r="AA17" s="536"/>
      <c r="AB17" s="530"/>
      <c r="AD17" s="530"/>
    </row>
    <row r="18" spans="1:32" x14ac:dyDescent="0.25">
      <c r="A18" s="306" t="s">
        <v>51</v>
      </c>
      <c r="B18" s="533">
        <v>3411005</v>
      </c>
      <c r="C18" s="535">
        <v>729335.16978786024</v>
      </c>
      <c r="D18" s="535">
        <v>0</v>
      </c>
      <c r="E18" s="535">
        <v>0</v>
      </c>
      <c r="F18" s="535">
        <v>0</v>
      </c>
      <c r="G18" s="535">
        <v>90000</v>
      </c>
      <c r="H18" s="535">
        <v>9000</v>
      </c>
      <c r="I18" s="535">
        <v>99000</v>
      </c>
      <c r="J18" s="535"/>
      <c r="K18" s="535">
        <v>828335.16978786024</v>
      </c>
      <c r="L18" s="529"/>
      <c r="M18" s="529"/>
      <c r="N18" s="529"/>
      <c r="O18" s="535"/>
      <c r="P18" s="529"/>
      <c r="Q18" s="535">
        <v>831035.16978786024</v>
      </c>
      <c r="R18" s="535">
        <v>831035.16978786024</v>
      </c>
      <c r="S18" s="535"/>
      <c r="T18" s="535">
        <v>3232.653042607129</v>
      </c>
      <c r="U18" s="535">
        <v>2700</v>
      </c>
      <c r="W18" s="535">
        <v>0</v>
      </c>
      <c r="X18" s="535">
        <v>0</v>
      </c>
      <c r="Y18" s="535">
        <v>0</v>
      </c>
      <c r="Z18" s="535">
        <v>0</v>
      </c>
      <c r="AA18" s="536"/>
      <c r="AB18" s="530"/>
      <c r="AD18" s="530"/>
    </row>
    <row r="19" spans="1:32" x14ac:dyDescent="0.25">
      <c r="A19" s="306" t="s">
        <v>231</v>
      </c>
      <c r="B19" s="533">
        <v>3411003</v>
      </c>
      <c r="C19" s="535">
        <v>675684.34073043184</v>
      </c>
      <c r="D19" s="535">
        <v>0</v>
      </c>
      <c r="E19" s="535">
        <v>0</v>
      </c>
      <c r="F19" s="535">
        <v>0</v>
      </c>
      <c r="G19" s="535">
        <v>90000</v>
      </c>
      <c r="H19" s="535">
        <v>9000</v>
      </c>
      <c r="I19" s="535">
        <v>99000</v>
      </c>
      <c r="J19" s="535"/>
      <c r="K19" s="535">
        <v>774684.34073043184</v>
      </c>
      <c r="L19" s="529"/>
      <c r="M19" s="529"/>
      <c r="N19" s="529"/>
      <c r="O19" s="535"/>
      <c r="P19" s="529"/>
      <c r="Q19" s="535">
        <v>777384.34073043184</v>
      </c>
      <c r="R19" s="535">
        <v>777384.34073043184</v>
      </c>
      <c r="S19" s="535"/>
      <c r="T19" s="535">
        <v>2904.7027339368406</v>
      </c>
      <c r="U19" s="535">
        <v>2700</v>
      </c>
      <c r="W19" s="535">
        <v>0</v>
      </c>
      <c r="X19" s="535">
        <v>0</v>
      </c>
      <c r="Y19" s="535">
        <v>0</v>
      </c>
      <c r="Z19" s="535">
        <v>0</v>
      </c>
      <c r="AA19" s="536"/>
      <c r="AB19" s="530"/>
      <c r="AD19" s="530"/>
    </row>
    <row r="20" spans="1:32" x14ac:dyDescent="0.25">
      <c r="A20" s="149" t="s">
        <v>230</v>
      </c>
      <c r="B20" s="152" t="s">
        <v>230</v>
      </c>
      <c r="C20" s="153" t="s">
        <v>230</v>
      </c>
      <c r="D20" s="153" t="s">
        <v>230</v>
      </c>
      <c r="E20" s="153" t="s">
        <v>230</v>
      </c>
      <c r="F20" s="153" t="s">
        <v>230</v>
      </c>
      <c r="G20" s="153" t="s">
        <v>230</v>
      </c>
      <c r="H20" s="153" t="s">
        <v>230</v>
      </c>
      <c r="I20" s="153" t="s">
        <v>230</v>
      </c>
      <c r="J20" s="153" t="s">
        <v>230</v>
      </c>
      <c r="K20" s="153" t="s">
        <v>230</v>
      </c>
      <c r="L20" s="529"/>
      <c r="M20" s="153" t="s">
        <v>230</v>
      </c>
      <c r="N20" s="529"/>
      <c r="O20" s="153" t="s">
        <v>230</v>
      </c>
      <c r="P20" s="153"/>
      <c r="Q20" s="153" t="s">
        <v>230</v>
      </c>
      <c r="R20" s="153" t="s">
        <v>230</v>
      </c>
      <c r="S20" s="153"/>
      <c r="T20" s="153" t="s">
        <v>230</v>
      </c>
      <c r="U20" s="153" t="s">
        <v>230</v>
      </c>
      <c r="W20" s="149" t="s">
        <v>230</v>
      </c>
      <c r="X20" s="149"/>
      <c r="Y20" s="149" t="s">
        <v>230</v>
      </c>
      <c r="Z20" s="149" t="s">
        <v>230</v>
      </c>
      <c r="AA20" s="536"/>
      <c r="AB20" s="148" t="s">
        <v>230</v>
      </c>
      <c r="AC20" s="148"/>
      <c r="AD20" s="148"/>
    </row>
    <row r="21" spans="1:32" x14ac:dyDescent="0.25">
      <c r="A21" s="306" t="s">
        <v>232</v>
      </c>
      <c r="B21" s="528"/>
      <c r="C21" s="535">
        <v>2837047.2076065126</v>
      </c>
      <c r="D21" s="535">
        <v>0</v>
      </c>
      <c r="E21" s="535">
        <v>0</v>
      </c>
      <c r="F21" s="535">
        <v>0</v>
      </c>
      <c r="G21" s="535">
        <v>270000</v>
      </c>
      <c r="H21" s="535">
        <v>27000</v>
      </c>
      <c r="I21" s="535">
        <v>297000</v>
      </c>
      <c r="J21" s="535">
        <v>0</v>
      </c>
      <c r="K21" s="535">
        <v>3134047.2076065126</v>
      </c>
      <c r="L21" s="535"/>
      <c r="M21" s="535"/>
      <c r="N21" s="535"/>
      <c r="O21" s="535"/>
      <c r="P21" s="535"/>
      <c r="Q21" s="535">
        <v>3142147.2076065126</v>
      </c>
      <c r="R21" s="535">
        <v>3142147.2076065126</v>
      </c>
      <c r="S21" s="535"/>
      <c r="T21" s="535">
        <v>9955.6343703480416</v>
      </c>
      <c r="U21" s="535">
        <v>8100</v>
      </c>
      <c r="W21" s="535">
        <v>0</v>
      </c>
      <c r="X21" s="535">
        <v>0</v>
      </c>
      <c r="Y21" s="535">
        <v>0</v>
      </c>
      <c r="Z21" s="535">
        <v>0</v>
      </c>
      <c r="AA21" s="535"/>
      <c r="AB21" s="530">
        <v>0</v>
      </c>
      <c r="AC21" s="530">
        <v>0</v>
      </c>
      <c r="AD21" s="530">
        <v>0</v>
      </c>
    </row>
    <row r="22" spans="1:32" x14ac:dyDescent="0.25">
      <c r="A22" s="149" t="s">
        <v>230</v>
      </c>
      <c r="B22" s="152" t="s">
        <v>230</v>
      </c>
      <c r="C22" s="153" t="s">
        <v>230</v>
      </c>
      <c r="D22" s="153" t="s">
        <v>230</v>
      </c>
      <c r="E22" s="153" t="s">
        <v>230</v>
      </c>
      <c r="F22" s="153" t="s">
        <v>230</v>
      </c>
      <c r="G22" s="153" t="s">
        <v>230</v>
      </c>
      <c r="H22" s="153" t="s">
        <v>230</v>
      </c>
      <c r="I22" s="153" t="s">
        <v>230</v>
      </c>
      <c r="J22" s="153" t="s">
        <v>230</v>
      </c>
      <c r="K22" s="153" t="s">
        <v>230</v>
      </c>
      <c r="L22" s="529"/>
      <c r="M22" s="153" t="s">
        <v>230</v>
      </c>
      <c r="N22" s="529"/>
      <c r="O22" s="153" t="s">
        <v>230</v>
      </c>
      <c r="P22" s="153"/>
      <c r="Q22" s="153" t="s">
        <v>230</v>
      </c>
      <c r="R22" s="153" t="s">
        <v>230</v>
      </c>
      <c r="S22" s="153"/>
      <c r="T22" s="153"/>
      <c r="U22" s="153"/>
      <c r="W22" s="149" t="s">
        <v>230</v>
      </c>
      <c r="X22" s="149"/>
      <c r="Y22" s="149" t="s">
        <v>230</v>
      </c>
      <c r="Z22" s="149" t="s">
        <v>230</v>
      </c>
      <c r="AA22" s="536"/>
      <c r="AB22" s="148" t="s">
        <v>230</v>
      </c>
      <c r="AC22" s="148"/>
      <c r="AD22" s="148"/>
    </row>
    <row r="23" spans="1:32" x14ac:dyDescent="0.25">
      <c r="A23" s="306" t="s">
        <v>52</v>
      </c>
      <c r="B23" s="528"/>
      <c r="C23" s="535"/>
      <c r="D23" s="535"/>
      <c r="E23" s="535"/>
      <c r="F23" s="535"/>
      <c r="G23" s="535"/>
      <c r="H23" s="535"/>
      <c r="I23" s="535"/>
      <c r="J23" s="535"/>
      <c r="K23" s="535"/>
      <c r="L23" s="529"/>
      <c r="M23" s="529"/>
      <c r="N23" s="529"/>
      <c r="O23" s="535"/>
      <c r="P23" s="529"/>
      <c r="Q23" s="535"/>
      <c r="R23" s="535"/>
      <c r="S23" s="535"/>
      <c r="T23" s="535"/>
      <c r="U23" s="535"/>
      <c r="V23" s="535"/>
      <c r="W23" s="535"/>
      <c r="X23" s="535"/>
      <c r="Y23" s="535"/>
      <c r="Z23" s="535"/>
      <c r="AA23" s="536"/>
      <c r="AB23" s="530"/>
      <c r="AD23" s="530"/>
    </row>
    <row r="24" spans="1:32" x14ac:dyDescent="0.25">
      <c r="A24" s="306" t="s">
        <v>233</v>
      </c>
      <c r="B24" s="528"/>
      <c r="C24" s="535"/>
      <c r="D24" s="535"/>
      <c r="E24" s="535"/>
      <c r="F24" s="535"/>
      <c r="G24" s="535"/>
      <c r="H24" s="535"/>
      <c r="I24" s="535"/>
      <c r="J24" s="535"/>
      <c r="K24" s="535"/>
      <c r="L24" s="529"/>
      <c r="M24" s="529"/>
      <c r="N24" s="529"/>
      <c r="O24" s="535"/>
      <c r="P24" s="529"/>
      <c r="Q24" s="535"/>
      <c r="R24" s="535"/>
      <c r="S24" s="535"/>
      <c r="T24" s="535"/>
      <c r="U24" s="535"/>
      <c r="V24" s="535"/>
      <c r="W24" s="535"/>
      <c r="X24" s="535"/>
      <c r="Y24" s="535"/>
      <c r="Z24" s="535"/>
      <c r="AA24" s="536"/>
      <c r="AB24" s="530"/>
      <c r="AD24" s="530"/>
    </row>
    <row r="25" spans="1:32" x14ac:dyDescent="0.25">
      <c r="A25" s="306" t="s">
        <v>53</v>
      </c>
      <c r="B25" s="533">
        <v>3412018</v>
      </c>
      <c r="C25" s="535">
        <v>202976.57746478874</v>
      </c>
      <c r="D25" s="535">
        <v>3065888.68</v>
      </c>
      <c r="E25" s="535">
        <v>26288.49</v>
      </c>
      <c r="F25" s="535">
        <v>3039600.19</v>
      </c>
      <c r="G25" s="535"/>
      <c r="H25" s="535"/>
      <c r="I25" s="535">
        <v>0</v>
      </c>
      <c r="J25" s="535">
        <v>0</v>
      </c>
      <c r="K25" s="535">
        <v>3242576.7674647886</v>
      </c>
      <c r="L25" s="529"/>
      <c r="M25" s="529"/>
      <c r="N25" s="529"/>
      <c r="O25" s="535">
        <v>400553.92291393602</v>
      </c>
      <c r="P25" s="529"/>
      <c r="Q25" s="535">
        <v>3333602.4985131714</v>
      </c>
      <c r="R25" s="535">
        <v>3300277.2939489596</v>
      </c>
      <c r="S25" s="535"/>
      <c r="T25" s="535">
        <v>84912.776795800863</v>
      </c>
      <c r="U25" s="535"/>
      <c r="W25" s="535">
        <v>423810</v>
      </c>
      <c r="X25" s="535">
        <v>0</v>
      </c>
      <c r="Y25" s="535">
        <v>0</v>
      </c>
      <c r="Z25" s="535">
        <v>23450</v>
      </c>
      <c r="AA25" s="536"/>
      <c r="AB25" s="530">
        <v>563</v>
      </c>
      <c r="AC25" s="530">
        <v>553</v>
      </c>
      <c r="AD25" s="530">
        <v>536</v>
      </c>
      <c r="AF25" s="535"/>
    </row>
    <row r="26" spans="1:32" ht="14.25" customHeight="1" x14ac:dyDescent="0.25">
      <c r="A26" s="306" t="s">
        <v>54</v>
      </c>
      <c r="B26" s="533">
        <v>3412008</v>
      </c>
      <c r="C26" s="535">
        <v>79391.911363636376</v>
      </c>
      <c r="D26" s="535">
        <v>1417727.45</v>
      </c>
      <c r="E26" s="535">
        <v>12900.67</v>
      </c>
      <c r="F26" s="535">
        <v>1404826.78</v>
      </c>
      <c r="G26" s="535"/>
      <c r="H26" s="535"/>
      <c r="I26" s="535">
        <v>0</v>
      </c>
      <c r="J26" s="535">
        <v>0</v>
      </c>
      <c r="K26" s="535">
        <v>1484218.6913636364</v>
      </c>
      <c r="L26" s="529"/>
      <c r="M26" s="529"/>
      <c r="N26" s="529"/>
      <c r="O26" s="535">
        <v>120167.69264555826</v>
      </c>
      <c r="P26" s="529"/>
      <c r="Q26" s="535">
        <v>1571193.8696150102</v>
      </c>
      <c r="R26" s="535">
        <v>1544852.9716528351</v>
      </c>
      <c r="S26" s="535"/>
      <c r="T26" s="535">
        <v>41426.175449086477</v>
      </c>
      <c r="U26" s="535"/>
      <c r="W26" s="535">
        <v>173125</v>
      </c>
      <c r="X26" s="535">
        <v>0</v>
      </c>
      <c r="Y26" s="535">
        <v>310</v>
      </c>
      <c r="Z26" s="535">
        <v>4690</v>
      </c>
      <c r="AA26" s="536"/>
      <c r="AB26" s="530">
        <v>279</v>
      </c>
      <c r="AC26" s="530">
        <v>283</v>
      </c>
      <c r="AD26" s="530">
        <v>272</v>
      </c>
      <c r="AF26" s="535"/>
    </row>
    <row r="27" spans="1:32" x14ac:dyDescent="0.25">
      <c r="A27" s="306" t="s">
        <v>55</v>
      </c>
      <c r="B27" s="533">
        <v>3412010</v>
      </c>
      <c r="C27" s="535">
        <v>117072.45043062202</v>
      </c>
      <c r="D27" s="535">
        <v>1815011</v>
      </c>
      <c r="E27" s="535">
        <v>18191.919999999998</v>
      </c>
      <c r="F27" s="535">
        <v>1796819.08</v>
      </c>
      <c r="G27" s="535"/>
      <c r="H27" s="535"/>
      <c r="I27" s="535">
        <v>0</v>
      </c>
      <c r="J27" s="535">
        <v>0</v>
      </c>
      <c r="K27" s="535">
        <v>1913891.5304306222</v>
      </c>
      <c r="L27" s="529"/>
      <c r="M27" s="529"/>
      <c r="N27" s="529"/>
      <c r="O27" s="535">
        <v>151374.23446979086</v>
      </c>
      <c r="P27" s="529"/>
      <c r="Q27" s="535">
        <v>2014308.403503963</v>
      </c>
      <c r="R27" s="535">
        <v>2067358.7252169552</v>
      </c>
      <c r="S27" s="535"/>
      <c r="T27" s="535">
        <v>48751.375051974894</v>
      </c>
      <c r="U27" s="535"/>
      <c r="W27" s="535">
        <v>96950</v>
      </c>
      <c r="X27" s="535">
        <v>0</v>
      </c>
      <c r="Y27" s="535">
        <v>620</v>
      </c>
      <c r="Z27" s="535">
        <v>9380</v>
      </c>
      <c r="AA27" s="536"/>
      <c r="AB27" s="530">
        <v>404</v>
      </c>
      <c r="AC27" s="530">
        <v>408</v>
      </c>
      <c r="AD27" s="530">
        <v>412</v>
      </c>
      <c r="AF27" s="535"/>
    </row>
    <row r="28" spans="1:32" x14ac:dyDescent="0.25">
      <c r="A28" s="306" t="s">
        <v>56</v>
      </c>
      <c r="B28" s="533">
        <v>3412014</v>
      </c>
      <c r="C28" s="535">
        <v>98094.6855687606</v>
      </c>
      <c r="D28" s="535">
        <v>1232339.18</v>
      </c>
      <c r="E28" s="535">
        <v>11245.16</v>
      </c>
      <c r="F28" s="535">
        <v>1221094.02</v>
      </c>
      <c r="G28" s="535"/>
      <c r="H28" s="535"/>
      <c r="I28" s="535">
        <v>0</v>
      </c>
      <c r="J28" s="535">
        <v>0</v>
      </c>
      <c r="K28" s="535">
        <v>1319188.7055687606</v>
      </c>
      <c r="L28" s="529"/>
      <c r="M28" s="529"/>
      <c r="N28" s="529"/>
      <c r="O28" s="535">
        <v>99861.806073378466</v>
      </c>
      <c r="P28" s="529"/>
      <c r="Q28" s="535">
        <v>1454464.6448133411</v>
      </c>
      <c r="R28" s="535">
        <v>1444517.9026761986</v>
      </c>
      <c r="S28" s="535"/>
      <c r="T28" s="535">
        <v>37080.833859205144</v>
      </c>
      <c r="U28" s="535"/>
      <c r="W28" s="535">
        <v>164815</v>
      </c>
      <c r="X28" s="535">
        <v>0</v>
      </c>
      <c r="Y28" s="535">
        <v>310</v>
      </c>
      <c r="Z28" s="535">
        <v>7035</v>
      </c>
      <c r="AA28" s="536"/>
      <c r="AB28" s="530">
        <v>242</v>
      </c>
      <c r="AC28" s="530">
        <v>258</v>
      </c>
      <c r="AD28" s="530">
        <v>270</v>
      </c>
      <c r="AF28" s="535"/>
    </row>
    <row r="29" spans="1:32" x14ac:dyDescent="0.25">
      <c r="A29" s="306" t="s">
        <v>57</v>
      </c>
      <c r="B29" s="533">
        <v>3412017</v>
      </c>
      <c r="C29" s="535">
        <v>0</v>
      </c>
      <c r="D29" s="535">
        <v>1587183.8875362831</v>
      </c>
      <c r="E29" s="535">
        <v>16027.92</v>
      </c>
      <c r="F29" s="535">
        <v>1571155.9675362832</v>
      </c>
      <c r="G29" s="535"/>
      <c r="H29" s="535"/>
      <c r="I29" s="535">
        <v>0</v>
      </c>
      <c r="J29" s="535">
        <v>0</v>
      </c>
      <c r="K29" s="535">
        <v>1571155.9675362832</v>
      </c>
      <c r="L29" s="529"/>
      <c r="M29" s="529"/>
      <c r="N29" s="529"/>
      <c r="O29" s="535">
        <v>141376.92390766606</v>
      </c>
      <c r="P29" s="529"/>
      <c r="Q29" s="535">
        <v>1632456.0791273555</v>
      </c>
      <c r="R29" s="535">
        <v>2233588.5823732549</v>
      </c>
      <c r="S29" s="535"/>
      <c r="T29" s="535">
        <v>44242.058307758452</v>
      </c>
      <c r="U29" s="535"/>
      <c r="W29" s="535">
        <v>113570</v>
      </c>
      <c r="X29" s="535">
        <v>0</v>
      </c>
      <c r="Y29" s="535">
        <v>620</v>
      </c>
      <c r="Z29" s="535">
        <v>4690</v>
      </c>
      <c r="AA29" s="536"/>
      <c r="AB29" s="530">
        <v>354</v>
      </c>
      <c r="AC29" s="530">
        <v>351</v>
      </c>
      <c r="AD29" s="530">
        <v>358</v>
      </c>
      <c r="AF29" s="535"/>
    </row>
    <row r="30" spans="1:32" x14ac:dyDescent="0.25">
      <c r="A30" s="306" t="s">
        <v>58</v>
      </c>
      <c r="B30" s="533">
        <v>3412171</v>
      </c>
      <c r="C30" s="535">
        <v>359070.25057208241</v>
      </c>
      <c r="D30" s="535">
        <v>1259885.02</v>
      </c>
      <c r="E30" s="535">
        <v>12231.85</v>
      </c>
      <c r="F30" s="535">
        <v>1247653.17</v>
      </c>
      <c r="G30" s="535"/>
      <c r="H30" s="535"/>
      <c r="I30" s="535">
        <v>0</v>
      </c>
      <c r="J30" s="535">
        <v>0</v>
      </c>
      <c r="K30" s="535">
        <v>1606723.4205720823</v>
      </c>
      <c r="L30" s="529"/>
      <c r="M30" s="529"/>
      <c r="N30" s="529"/>
      <c r="O30" s="535">
        <v>120982.00425731335</v>
      </c>
      <c r="P30" s="529"/>
      <c r="Q30" s="535">
        <v>1657777.2350845868</v>
      </c>
      <c r="R30" s="535">
        <v>1594424.6200165269</v>
      </c>
      <c r="S30" s="535"/>
      <c r="T30" s="535">
        <v>36581.100055517083</v>
      </c>
      <c r="U30" s="535"/>
      <c r="W30" s="535">
        <v>83100</v>
      </c>
      <c r="X30" s="535">
        <v>0</v>
      </c>
      <c r="Y30" s="535">
        <v>310</v>
      </c>
      <c r="Z30" s="535">
        <v>2345</v>
      </c>
      <c r="AA30" s="536"/>
      <c r="AB30" s="530">
        <v>270</v>
      </c>
      <c r="AC30" s="530">
        <v>268</v>
      </c>
      <c r="AD30" s="530">
        <v>267</v>
      </c>
      <c r="AF30" s="535"/>
    </row>
    <row r="31" spans="1:32" x14ac:dyDescent="0.25">
      <c r="A31" s="306" t="s">
        <v>59</v>
      </c>
      <c r="B31" s="533">
        <v>3413025</v>
      </c>
      <c r="C31" s="535">
        <v>112787.58794642858</v>
      </c>
      <c r="D31" s="535">
        <v>1863737.5113342803</v>
      </c>
      <c r="E31" s="535">
        <v>14401.84</v>
      </c>
      <c r="F31" s="535">
        <v>1849335.6713342802</v>
      </c>
      <c r="G31" s="535"/>
      <c r="H31" s="535"/>
      <c r="I31" s="535">
        <v>0</v>
      </c>
      <c r="J31" s="535">
        <v>0</v>
      </c>
      <c r="K31" s="535">
        <v>1962123.2592807089</v>
      </c>
      <c r="L31" s="529"/>
      <c r="M31" s="529"/>
      <c r="N31" s="529"/>
      <c r="O31" s="535">
        <v>130085.38076602046</v>
      </c>
      <c r="P31" s="529"/>
      <c r="Q31" s="535">
        <v>2136911.9683295013</v>
      </c>
      <c r="R31" s="535">
        <v>2065085.6780302781</v>
      </c>
      <c r="S31" s="535"/>
      <c r="T31" s="535">
        <v>47614.285440067499</v>
      </c>
      <c r="U31" s="535"/>
      <c r="W31" s="535">
        <v>221600</v>
      </c>
      <c r="X31" s="535">
        <v>0</v>
      </c>
      <c r="Y31" s="535">
        <v>0</v>
      </c>
      <c r="Z31" s="535">
        <v>0</v>
      </c>
      <c r="AA31" s="536"/>
      <c r="AB31" s="530">
        <v>308</v>
      </c>
      <c r="AC31" s="530">
        <v>324</v>
      </c>
      <c r="AD31" s="530">
        <v>322</v>
      </c>
      <c r="AF31" s="535"/>
    </row>
    <row r="32" spans="1:32" x14ac:dyDescent="0.25">
      <c r="A32" s="306" t="s">
        <v>60</v>
      </c>
      <c r="B32" s="533">
        <v>3412019</v>
      </c>
      <c r="C32" s="535">
        <v>0</v>
      </c>
      <c r="D32" s="535">
        <v>1618758.9166666667</v>
      </c>
      <c r="E32" s="535">
        <v>16755.365526315789</v>
      </c>
      <c r="F32" s="535">
        <v>1602003.551140351</v>
      </c>
      <c r="G32" s="535"/>
      <c r="H32" s="535"/>
      <c r="I32" s="535">
        <v>0</v>
      </c>
      <c r="J32" s="535">
        <v>0</v>
      </c>
      <c r="K32" s="535">
        <v>1602003.551140351</v>
      </c>
      <c r="L32" s="529"/>
      <c r="M32" s="529"/>
      <c r="N32" s="529"/>
      <c r="O32" s="535">
        <v>126731.9849242496</v>
      </c>
      <c r="P32" s="529"/>
      <c r="Q32" s="535">
        <v>1791434.6503479201</v>
      </c>
      <c r="R32" s="535">
        <v>2093427.1572280864</v>
      </c>
      <c r="S32" s="535"/>
      <c r="T32" s="535">
        <v>40507.719376292589</v>
      </c>
      <c r="U32" s="535"/>
      <c r="W32" s="535">
        <v>42935</v>
      </c>
      <c r="X32" s="535">
        <v>0</v>
      </c>
      <c r="Y32" s="535">
        <v>1240</v>
      </c>
      <c r="Z32" s="535">
        <v>4690</v>
      </c>
      <c r="AA32" s="536"/>
      <c r="AB32" s="530">
        <v>375.58333333333331</v>
      </c>
      <c r="AC32" s="530">
        <v>404.58333333333331</v>
      </c>
      <c r="AD32" s="530">
        <v>418</v>
      </c>
      <c r="AF32" s="535"/>
    </row>
    <row r="33" spans="1:38" x14ac:dyDescent="0.25">
      <c r="A33" s="306" t="s">
        <v>61</v>
      </c>
      <c r="B33" s="533">
        <v>3412172</v>
      </c>
      <c r="C33" s="535">
        <v>0</v>
      </c>
      <c r="D33" s="535">
        <v>1407286</v>
      </c>
      <c r="E33" s="535">
        <v>14461.73</v>
      </c>
      <c r="F33" s="535">
        <v>1392824.27</v>
      </c>
      <c r="G33" s="535"/>
      <c r="H33" s="535"/>
      <c r="I33" s="535">
        <v>0</v>
      </c>
      <c r="J33" s="535">
        <v>0</v>
      </c>
      <c r="K33" s="535">
        <v>1392824.27</v>
      </c>
      <c r="L33" s="529"/>
      <c r="M33" s="529"/>
      <c r="N33" s="529"/>
      <c r="O33" s="535">
        <v>146074.56810327462</v>
      </c>
      <c r="P33" s="529"/>
      <c r="Q33" s="535">
        <v>1353277.3051904305</v>
      </c>
      <c r="R33" s="535">
        <v>1169130.4101533743</v>
      </c>
      <c r="S33" s="535"/>
      <c r="T33" s="535">
        <v>35285.891544786507</v>
      </c>
      <c r="U33" s="535"/>
      <c r="W33" s="535">
        <v>13850</v>
      </c>
      <c r="X33" s="535">
        <v>0</v>
      </c>
      <c r="Y33" s="535">
        <v>930</v>
      </c>
      <c r="Z33" s="535">
        <v>2345</v>
      </c>
      <c r="AA33" s="536"/>
      <c r="AB33" s="530">
        <v>326</v>
      </c>
      <c r="AC33" s="530">
        <v>301</v>
      </c>
      <c r="AD33" s="530">
        <v>273</v>
      </c>
      <c r="AF33" s="535"/>
    </row>
    <row r="34" spans="1:38" x14ac:dyDescent="0.25">
      <c r="A34" s="306" t="s">
        <v>62</v>
      </c>
      <c r="B34" s="533">
        <v>3412215</v>
      </c>
      <c r="C34" s="535">
        <v>87208.940659340675</v>
      </c>
      <c r="D34" s="535">
        <v>1030244.1686411216</v>
      </c>
      <c r="E34" s="535">
        <v>9488.11</v>
      </c>
      <c r="F34" s="535">
        <v>1020756.0586411216</v>
      </c>
      <c r="G34" s="535"/>
      <c r="H34" s="535"/>
      <c r="I34" s="535">
        <v>0</v>
      </c>
      <c r="J34" s="535">
        <v>0</v>
      </c>
      <c r="K34" s="535">
        <v>1107964.9993004622</v>
      </c>
      <c r="L34" s="529"/>
      <c r="M34" s="529"/>
      <c r="N34" s="529"/>
      <c r="O34" s="535">
        <v>97875.728443077867</v>
      </c>
      <c r="P34" s="529"/>
      <c r="Q34" s="535">
        <v>1160849.1155765236</v>
      </c>
      <c r="R34" s="535">
        <v>1189253.9317249053</v>
      </c>
      <c r="S34" s="535"/>
      <c r="T34" s="535">
        <v>29691.215445685048</v>
      </c>
      <c r="U34" s="535"/>
      <c r="W34" s="535">
        <v>95565</v>
      </c>
      <c r="X34" s="535">
        <v>1345</v>
      </c>
      <c r="Y34" s="535">
        <v>310</v>
      </c>
      <c r="Z34" s="535">
        <v>9380</v>
      </c>
      <c r="AA34" s="536"/>
      <c r="AB34" s="530">
        <v>207</v>
      </c>
      <c r="AC34" s="530">
        <v>208</v>
      </c>
      <c r="AD34" s="530">
        <v>210</v>
      </c>
      <c r="AF34" s="535"/>
    </row>
    <row r="35" spans="1:38" x14ac:dyDescent="0.25">
      <c r="A35" s="306" t="s">
        <v>63</v>
      </c>
      <c r="B35" s="533">
        <v>3413023</v>
      </c>
      <c r="C35" s="535">
        <v>100052.71111111112</v>
      </c>
      <c r="D35" s="535">
        <v>2036472.68</v>
      </c>
      <c r="E35" s="535">
        <v>18443.98</v>
      </c>
      <c r="F35" s="535">
        <v>2018028.7</v>
      </c>
      <c r="G35" s="535"/>
      <c r="H35" s="535"/>
      <c r="I35" s="535">
        <v>0</v>
      </c>
      <c r="J35" s="535">
        <v>0</v>
      </c>
      <c r="K35" s="535">
        <v>2118081.4111111113</v>
      </c>
      <c r="L35" s="529"/>
      <c r="M35" s="529"/>
      <c r="N35" s="529"/>
      <c r="O35" s="535">
        <v>194235.16153507825</v>
      </c>
      <c r="P35" s="529"/>
      <c r="Q35" s="535">
        <v>2207527.6765395761</v>
      </c>
      <c r="R35" s="535">
        <v>2302262.4994709324</v>
      </c>
      <c r="S35" s="535"/>
      <c r="T35" s="535">
        <v>55393.344845133572</v>
      </c>
      <c r="U35" s="535"/>
      <c r="W35" s="535">
        <v>214675</v>
      </c>
      <c r="X35" s="535">
        <v>0</v>
      </c>
      <c r="Y35" s="535">
        <v>310</v>
      </c>
      <c r="Z35" s="535">
        <v>4690</v>
      </c>
      <c r="AA35" s="536"/>
      <c r="AB35" s="530">
        <v>401</v>
      </c>
      <c r="AC35" s="530">
        <v>400</v>
      </c>
      <c r="AD35" s="530">
        <v>411</v>
      </c>
      <c r="AF35" s="535"/>
    </row>
    <row r="36" spans="1:38" x14ac:dyDescent="0.25">
      <c r="A36" s="306" t="s">
        <v>64</v>
      </c>
      <c r="B36" s="533">
        <v>3412001</v>
      </c>
      <c r="C36" s="535">
        <v>40223.440000000002</v>
      </c>
      <c r="D36" s="535">
        <v>1208920.2106229286</v>
      </c>
      <c r="E36" s="535">
        <v>9470.9</v>
      </c>
      <c r="F36" s="535">
        <v>1199449.3106229287</v>
      </c>
      <c r="G36" s="535"/>
      <c r="H36" s="535"/>
      <c r="I36" s="535">
        <v>0</v>
      </c>
      <c r="J36" s="535">
        <v>0</v>
      </c>
      <c r="K36" s="535">
        <v>1239672.7506229286</v>
      </c>
      <c r="L36" s="529"/>
      <c r="M36" s="529"/>
      <c r="N36" s="529"/>
      <c r="O36" s="535">
        <v>66553.091025326707</v>
      </c>
      <c r="P36" s="529"/>
      <c r="Q36" s="535">
        <v>1275458.0026809084</v>
      </c>
      <c r="R36" s="535">
        <v>1302215.3815477742</v>
      </c>
      <c r="S36" s="535"/>
      <c r="T36" s="535">
        <v>30771.694587643397</v>
      </c>
      <c r="U36" s="535"/>
      <c r="W36" s="535">
        <v>120495</v>
      </c>
      <c r="X36" s="535">
        <v>0</v>
      </c>
      <c r="Y36" s="535">
        <v>310</v>
      </c>
      <c r="Z36" s="535">
        <v>4690</v>
      </c>
      <c r="AA36" s="536"/>
      <c r="AB36" s="530">
        <v>205</v>
      </c>
      <c r="AC36" s="530">
        <v>202</v>
      </c>
      <c r="AD36" s="530">
        <v>203</v>
      </c>
      <c r="AF36" s="535"/>
    </row>
    <row r="37" spans="1:38" x14ac:dyDescent="0.25">
      <c r="A37" s="306" t="s">
        <v>65</v>
      </c>
      <c r="B37" s="533">
        <v>3412039</v>
      </c>
      <c r="C37" s="535">
        <v>97186.517647058834</v>
      </c>
      <c r="D37" s="535">
        <v>1652540.4800000002</v>
      </c>
      <c r="E37" s="535">
        <v>15601.66</v>
      </c>
      <c r="F37" s="535">
        <v>1636938.8200000003</v>
      </c>
      <c r="G37" s="535"/>
      <c r="H37" s="535"/>
      <c r="I37" s="535">
        <v>0</v>
      </c>
      <c r="J37" s="535">
        <v>0</v>
      </c>
      <c r="K37" s="535">
        <v>1734125.3376470592</v>
      </c>
      <c r="L37" s="529"/>
      <c r="M37" s="529"/>
      <c r="N37" s="529"/>
      <c r="O37" s="535">
        <v>157542.3065699006</v>
      </c>
      <c r="P37" s="529"/>
      <c r="Q37" s="535">
        <v>1752371.1233713783</v>
      </c>
      <c r="R37" s="535">
        <v>1713060.2971123967</v>
      </c>
      <c r="S37" s="535"/>
      <c r="T37" s="535">
        <v>46580.656342204908</v>
      </c>
      <c r="U37" s="535"/>
      <c r="W37" s="535">
        <v>162045</v>
      </c>
      <c r="X37" s="535">
        <v>0</v>
      </c>
      <c r="Y37" s="535">
        <v>0</v>
      </c>
      <c r="Z37" s="535">
        <v>0</v>
      </c>
      <c r="AA37" s="536"/>
      <c r="AB37" s="530">
        <v>342</v>
      </c>
      <c r="AC37" s="530">
        <v>329</v>
      </c>
      <c r="AD37" s="530">
        <v>314</v>
      </c>
      <c r="AF37" s="535"/>
    </row>
    <row r="38" spans="1:38" x14ac:dyDescent="0.25">
      <c r="A38" s="306" t="s">
        <v>66</v>
      </c>
      <c r="B38" s="533">
        <v>3412218</v>
      </c>
      <c r="C38" s="535">
        <v>55956.432352941178</v>
      </c>
      <c r="D38" s="535">
        <v>984245.98</v>
      </c>
      <c r="E38" s="535">
        <v>7506.09</v>
      </c>
      <c r="F38" s="535">
        <v>976739.89</v>
      </c>
      <c r="G38" s="535"/>
      <c r="H38" s="535"/>
      <c r="I38" s="535">
        <v>0</v>
      </c>
      <c r="J38" s="535">
        <v>0</v>
      </c>
      <c r="K38" s="535">
        <v>1032696.3223529411</v>
      </c>
      <c r="L38" s="529"/>
      <c r="M38" s="529"/>
      <c r="N38" s="529"/>
      <c r="O38" s="535">
        <v>88989.945008758426</v>
      </c>
      <c r="P38" s="529"/>
      <c r="Q38" s="535">
        <v>1066941.3356665343</v>
      </c>
      <c r="R38" s="535">
        <v>977930.00823901698</v>
      </c>
      <c r="S38" s="535"/>
      <c r="T38" s="535">
        <v>27921.650238484945</v>
      </c>
      <c r="U38" s="535"/>
      <c r="W38" s="535">
        <v>149580</v>
      </c>
      <c r="X38" s="535">
        <v>0</v>
      </c>
      <c r="Y38" s="535">
        <v>0</v>
      </c>
      <c r="Z38" s="535">
        <v>0</v>
      </c>
      <c r="AA38" s="536"/>
      <c r="AB38" s="530">
        <v>158</v>
      </c>
      <c r="AC38" s="530">
        <v>156</v>
      </c>
      <c r="AD38" s="530">
        <v>147</v>
      </c>
      <c r="AF38" s="535"/>
    </row>
    <row r="39" spans="1:38" x14ac:dyDescent="0.25">
      <c r="A39" s="306" t="s">
        <v>67</v>
      </c>
      <c r="B39" s="533">
        <v>3412036</v>
      </c>
      <c r="C39" s="535">
        <v>0</v>
      </c>
      <c r="D39" s="535">
        <v>3557025</v>
      </c>
      <c r="E39" s="535">
        <v>36907.75</v>
      </c>
      <c r="F39" s="535">
        <v>3520117.25</v>
      </c>
      <c r="G39" s="535"/>
      <c r="H39" s="535"/>
      <c r="I39" s="535">
        <v>0</v>
      </c>
      <c r="J39" s="535">
        <v>0</v>
      </c>
      <c r="K39" s="535">
        <v>3520117.25</v>
      </c>
      <c r="L39" s="529"/>
      <c r="M39" s="529"/>
      <c r="N39" s="529"/>
      <c r="O39" s="535">
        <v>274711.14790473209</v>
      </c>
      <c r="P39" s="529"/>
      <c r="Q39" s="535">
        <v>3709215.6527837701</v>
      </c>
      <c r="R39" s="535">
        <v>3789655.3127804063</v>
      </c>
      <c r="S39" s="535"/>
      <c r="T39" s="535">
        <v>89498.224861672905</v>
      </c>
      <c r="U39" s="535"/>
      <c r="W39" s="535">
        <v>123265</v>
      </c>
      <c r="X39" s="535">
        <v>2690</v>
      </c>
      <c r="Y39" s="535">
        <v>310</v>
      </c>
      <c r="Z39" s="535">
        <v>21105</v>
      </c>
      <c r="AA39" s="536"/>
      <c r="AB39" s="530">
        <v>825</v>
      </c>
      <c r="AC39" s="530">
        <v>832</v>
      </c>
      <c r="AD39" s="530">
        <v>834</v>
      </c>
      <c r="AF39" s="535"/>
    </row>
    <row r="40" spans="1:38" x14ac:dyDescent="0.25">
      <c r="A40" s="306" t="s">
        <v>68</v>
      </c>
      <c r="B40" s="533">
        <v>3412230</v>
      </c>
      <c r="C40" s="535">
        <v>158747.43778735635</v>
      </c>
      <c r="D40" s="535">
        <v>1927680.25</v>
      </c>
      <c r="E40" s="535">
        <v>17603.919999999998</v>
      </c>
      <c r="F40" s="535">
        <v>1910076.33</v>
      </c>
      <c r="G40" s="535"/>
      <c r="H40" s="535"/>
      <c r="I40" s="535">
        <v>0</v>
      </c>
      <c r="J40" s="535">
        <v>0</v>
      </c>
      <c r="K40" s="535">
        <v>2068823.7677873564</v>
      </c>
      <c r="L40" s="529"/>
      <c r="M40" s="529"/>
      <c r="N40" s="529"/>
      <c r="O40" s="535">
        <v>195394.08817214853</v>
      </c>
      <c r="P40" s="529"/>
      <c r="Q40" s="535">
        <v>2195128.8808606532</v>
      </c>
      <c r="R40" s="535">
        <v>2238218.7818041733</v>
      </c>
      <c r="S40" s="535"/>
      <c r="T40" s="535">
        <v>55404.081313572198</v>
      </c>
      <c r="U40" s="535"/>
      <c r="W40" s="535">
        <v>243760</v>
      </c>
      <c r="X40" s="535">
        <v>0</v>
      </c>
      <c r="Y40" s="535">
        <v>0</v>
      </c>
      <c r="Z40" s="535">
        <v>0</v>
      </c>
      <c r="AA40" s="536"/>
      <c r="AB40" s="530">
        <v>379</v>
      </c>
      <c r="AC40" s="530">
        <v>386</v>
      </c>
      <c r="AD40" s="530">
        <v>387</v>
      </c>
      <c r="AF40" s="535"/>
    </row>
    <row r="41" spans="1:38" x14ac:dyDescent="0.25">
      <c r="A41" s="306" t="s">
        <v>69</v>
      </c>
      <c r="B41" s="533">
        <v>3413022</v>
      </c>
      <c r="C41" s="535">
        <v>134034.01850507985</v>
      </c>
      <c r="D41" s="535">
        <v>2145892.92</v>
      </c>
      <c r="E41" s="535">
        <v>19224.7</v>
      </c>
      <c r="F41" s="535">
        <v>2126668.2199999997</v>
      </c>
      <c r="G41" s="535"/>
      <c r="H41" s="535"/>
      <c r="I41" s="535">
        <v>0</v>
      </c>
      <c r="J41" s="535">
        <v>0</v>
      </c>
      <c r="K41" s="535">
        <v>2260702.2385050794</v>
      </c>
      <c r="L41" s="529"/>
      <c r="M41" s="529"/>
      <c r="N41" s="529"/>
      <c r="O41" s="535">
        <v>192958.3101608</v>
      </c>
      <c r="P41" s="529"/>
      <c r="Q41" s="535">
        <v>2366691.0741169779</v>
      </c>
      <c r="R41" s="535">
        <v>2418702.9511881657</v>
      </c>
      <c r="S41" s="535"/>
      <c r="T41" s="535">
        <v>60080.301339879778</v>
      </c>
      <c r="U41" s="535"/>
      <c r="W41" s="535">
        <v>270075</v>
      </c>
      <c r="X41" s="535">
        <v>0</v>
      </c>
      <c r="Y41" s="535">
        <v>0</v>
      </c>
      <c r="Z41" s="535">
        <v>0</v>
      </c>
      <c r="AA41" s="536"/>
      <c r="AB41" s="530">
        <v>415</v>
      </c>
      <c r="AC41" s="530">
        <v>416</v>
      </c>
      <c r="AD41" s="530">
        <v>418</v>
      </c>
      <c r="AF41" s="535"/>
    </row>
    <row r="42" spans="1:38" x14ac:dyDescent="0.25">
      <c r="A42" s="306" t="s">
        <v>70</v>
      </c>
      <c r="B42" s="533">
        <v>3412222</v>
      </c>
      <c r="C42" s="535">
        <v>111844.39285714287</v>
      </c>
      <c r="D42" s="535">
        <v>1937457.4403298185</v>
      </c>
      <c r="E42" s="535">
        <v>14659.51</v>
      </c>
      <c r="F42" s="535">
        <v>1922797.9303298185</v>
      </c>
      <c r="G42" s="535"/>
      <c r="H42" s="535"/>
      <c r="I42" s="535">
        <v>0</v>
      </c>
      <c r="J42" s="535">
        <v>0</v>
      </c>
      <c r="K42" s="535">
        <v>2034642.3231869615</v>
      </c>
      <c r="L42" s="529"/>
      <c r="M42" s="535"/>
      <c r="N42" s="529"/>
      <c r="O42" s="535">
        <v>160693.89313620611</v>
      </c>
      <c r="P42" s="529"/>
      <c r="Q42" s="535">
        <v>2092932.4956969121</v>
      </c>
      <c r="R42" s="535">
        <v>2078228.9966170958</v>
      </c>
      <c r="S42" s="535"/>
      <c r="T42" s="535">
        <v>49603.460228966454</v>
      </c>
      <c r="U42" s="535"/>
      <c r="W42" s="535">
        <v>254840</v>
      </c>
      <c r="X42" s="535">
        <v>2690</v>
      </c>
      <c r="Y42" s="535">
        <v>0</v>
      </c>
      <c r="Z42" s="535">
        <v>0</v>
      </c>
      <c r="AA42" s="536"/>
      <c r="AB42" s="530">
        <v>312</v>
      </c>
      <c r="AC42" s="530">
        <v>306</v>
      </c>
      <c r="AD42" s="530">
        <v>308</v>
      </c>
      <c r="AF42" s="535"/>
      <c r="AG42" s="535"/>
      <c r="AH42" s="535"/>
      <c r="AJ42" s="535"/>
      <c r="AK42" s="535"/>
      <c r="AL42" s="535"/>
    </row>
    <row r="43" spans="1:38" x14ac:dyDescent="0.25">
      <c r="A43" s="306" t="s">
        <v>71</v>
      </c>
      <c r="B43" s="533">
        <v>3412063</v>
      </c>
      <c r="C43" s="535">
        <v>0</v>
      </c>
      <c r="D43" s="535">
        <v>1533449</v>
      </c>
      <c r="E43" s="535">
        <v>15921.94</v>
      </c>
      <c r="F43" s="535">
        <v>1517527.06</v>
      </c>
      <c r="G43" s="535"/>
      <c r="H43" s="535"/>
      <c r="I43" s="535">
        <v>0</v>
      </c>
      <c r="J43" s="535">
        <v>0</v>
      </c>
      <c r="K43" s="535">
        <v>1517527.06</v>
      </c>
      <c r="L43" s="529"/>
      <c r="M43" s="529"/>
      <c r="N43" s="529"/>
      <c r="O43" s="535">
        <v>106419.40823372279</v>
      </c>
      <c r="P43" s="529"/>
      <c r="Q43" s="535">
        <v>1597032.7687379539</v>
      </c>
      <c r="R43" s="535">
        <v>1525966.8507082153</v>
      </c>
      <c r="S43" s="535"/>
      <c r="T43" s="535">
        <v>42654.037021429402</v>
      </c>
      <c r="U43" s="535"/>
      <c r="W43" s="535">
        <v>91410</v>
      </c>
      <c r="X43" s="535">
        <v>1345</v>
      </c>
      <c r="Y43" s="535">
        <v>310</v>
      </c>
      <c r="Z43" s="535">
        <v>0</v>
      </c>
      <c r="AA43" s="536"/>
      <c r="AB43" s="530">
        <v>353</v>
      </c>
      <c r="AC43" s="530">
        <v>354</v>
      </c>
      <c r="AD43" s="530">
        <v>355</v>
      </c>
      <c r="AF43" s="535"/>
    </row>
    <row r="44" spans="1:38" x14ac:dyDescent="0.25">
      <c r="A44" s="306" t="s">
        <v>72</v>
      </c>
      <c r="B44" s="533">
        <v>3412064</v>
      </c>
      <c r="C44" s="535">
        <v>109916.4117647059</v>
      </c>
      <c r="D44" s="535">
        <v>1201981.21</v>
      </c>
      <c r="E44" s="535">
        <v>11983.37</v>
      </c>
      <c r="F44" s="535">
        <v>1189997.8399999999</v>
      </c>
      <c r="G44" s="535"/>
      <c r="H44" s="535"/>
      <c r="I44" s="535">
        <v>0</v>
      </c>
      <c r="J44" s="535">
        <v>0</v>
      </c>
      <c r="K44" s="535">
        <v>1299914.2517647059</v>
      </c>
      <c r="L44" s="529"/>
      <c r="M44" s="529"/>
      <c r="N44" s="529"/>
      <c r="O44" s="535">
        <v>120533.92276006404</v>
      </c>
      <c r="P44" s="529"/>
      <c r="Q44" s="535">
        <v>1357433.128937392</v>
      </c>
      <c r="R44" s="535">
        <v>1303817.0739208395</v>
      </c>
      <c r="S44" s="535"/>
      <c r="T44" s="535">
        <v>31549.600528150011</v>
      </c>
      <c r="U44" s="535"/>
      <c r="W44" s="535">
        <v>26315</v>
      </c>
      <c r="X44" s="535">
        <v>0</v>
      </c>
      <c r="Y44" s="535">
        <v>310</v>
      </c>
      <c r="Z44" s="535">
        <v>4690</v>
      </c>
      <c r="AA44" s="536"/>
      <c r="AB44" s="530">
        <v>269</v>
      </c>
      <c r="AC44" s="530">
        <v>270</v>
      </c>
      <c r="AD44" s="530">
        <v>270</v>
      </c>
      <c r="AF44" s="535"/>
    </row>
    <row r="45" spans="1:38" x14ac:dyDescent="0.25">
      <c r="A45" s="306" t="s">
        <v>73</v>
      </c>
      <c r="B45" s="533">
        <v>3412235</v>
      </c>
      <c r="C45" s="535">
        <v>118723.13157894739</v>
      </c>
      <c r="D45" s="535">
        <v>1971086.0483191884</v>
      </c>
      <c r="E45" s="535">
        <v>18031.349999999999</v>
      </c>
      <c r="F45" s="535">
        <v>1953054.6983191883</v>
      </c>
      <c r="G45" s="535"/>
      <c r="H45" s="535"/>
      <c r="I45" s="535">
        <v>0</v>
      </c>
      <c r="J45" s="535">
        <v>0</v>
      </c>
      <c r="K45" s="535">
        <v>2071777.8298981357</v>
      </c>
      <c r="L45" s="529"/>
      <c r="M45" s="529"/>
      <c r="N45" s="529"/>
      <c r="O45" s="535">
        <v>150396.65657794208</v>
      </c>
      <c r="P45" s="529"/>
      <c r="Q45" s="535">
        <v>2146891.9093787628</v>
      </c>
      <c r="R45" s="535">
        <v>2174761.1115597198</v>
      </c>
      <c r="S45" s="535"/>
      <c r="T45" s="535">
        <v>52251.463762961961</v>
      </c>
      <c r="U45" s="535"/>
      <c r="W45" s="535">
        <v>168970</v>
      </c>
      <c r="X45" s="535">
        <v>0</v>
      </c>
      <c r="Y45" s="535">
        <v>0</v>
      </c>
      <c r="Z45" s="535">
        <v>7035</v>
      </c>
      <c r="AA45" s="536"/>
      <c r="AB45" s="530">
        <v>395</v>
      </c>
      <c r="AC45" s="530">
        <v>392</v>
      </c>
      <c r="AD45" s="530">
        <v>390</v>
      </c>
      <c r="AF45" s="535"/>
    </row>
    <row r="46" spans="1:38" x14ac:dyDescent="0.25">
      <c r="A46" s="306" t="s">
        <v>74</v>
      </c>
      <c r="B46" s="533">
        <v>3412214</v>
      </c>
      <c r="C46" s="535">
        <v>107643.36000000002</v>
      </c>
      <c r="D46" s="535">
        <v>1799040.06</v>
      </c>
      <c r="E46" s="535">
        <v>15790.49</v>
      </c>
      <c r="F46" s="535">
        <v>1783249.57</v>
      </c>
      <c r="G46" s="535"/>
      <c r="H46" s="535"/>
      <c r="I46" s="535">
        <v>0</v>
      </c>
      <c r="J46" s="535">
        <v>0</v>
      </c>
      <c r="K46" s="535">
        <v>1890892.9300000002</v>
      </c>
      <c r="L46" s="529"/>
      <c r="M46" s="529"/>
      <c r="N46" s="529"/>
      <c r="O46" s="535">
        <v>168264.06812008258</v>
      </c>
      <c r="P46" s="529"/>
      <c r="Q46" s="535">
        <v>1863632.3070783857</v>
      </c>
      <c r="R46" s="535">
        <v>1827939.3678677429</v>
      </c>
      <c r="S46" s="535"/>
      <c r="T46" s="535">
        <v>51345.696243777369</v>
      </c>
      <c r="U46" s="535"/>
      <c r="W46" s="535">
        <v>246530</v>
      </c>
      <c r="X46" s="535">
        <v>1345</v>
      </c>
      <c r="Y46" s="535">
        <v>620</v>
      </c>
      <c r="Z46" s="535">
        <v>0</v>
      </c>
      <c r="AA46" s="536"/>
      <c r="AB46" s="530">
        <v>338</v>
      </c>
      <c r="AC46" s="530">
        <v>316</v>
      </c>
      <c r="AD46" s="530">
        <v>303</v>
      </c>
      <c r="AF46" s="535"/>
    </row>
    <row r="47" spans="1:38" x14ac:dyDescent="0.25">
      <c r="A47" s="306" t="s">
        <v>75</v>
      </c>
      <c r="B47" s="533">
        <v>3412084</v>
      </c>
      <c r="C47" s="535">
        <v>0</v>
      </c>
      <c r="D47" s="535">
        <v>1569222.27</v>
      </c>
      <c r="E47" s="535">
        <v>15328.26</v>
      </c>
      <c r="F47" s="535">
        <v>1553894.01</v>
      </c>
      <c r="G47" s="535"/>
      <c r="H47" s="535"/>
      <c r="I47" s="535">
        <v>0</v>
      </c>
      <c r="J47" s="535">
        <v>0</v>
      </c>
      <c r="K47" s="535">
        <v>1553894.01</v>
      </c>
      <c r="L47" s="529"/>
      <c r="M47" s="529"/>
      <c r="N47" s="529"/>
      <c r="O47" s="535">
        <v>136674.60307460878</v>
      </c>
      <c r="P47" s="529"/>
      <c r="Q47" s="535">
        <v>1720386.3835350641</v>
      </c>
      <c r="R47" s="535">
        <v>1851606.1406496554</v>
      </c>
      <c r="S47" s="535"/>
      <c r="T47" s="535">
        <v>44125.909240104382</v>
      </c>
      <c r="U47" s="535"/>
      <c r="W47" s="535">
        <v>142655</v>
      </c>
      <c r="X47" s="535">
        <v>0</v>
      </c>
      <c r="Y47" s="535">
        <v>0</v>
      </c>
      <c r="Z47" s="535">
        <v>0</v>
      </c>
      <c r="AA47" s="536"/>
      <c r="AB47" s="530">
        <v>337</v>
      </c>
      <c r="AC47" s="530">
        <v>358</v>
      </c>
      <c r="AD47" s="530">
        <v>380</v>
      </c>
      <c r="AF47" s="535"/>
    </row>
    <row r="48" spans="1:38" x14ac:dyDescent="0.25">
      <c r="A48" s="306" t="s">
        <v>76</v>
      </c>
      <c r="B48" s="533">
        <v>3412242</v>
      </c>
      <c r="C48" s="535">
        <v>92204.811363636371</v>
      </c>
      <c r="D48" s="535">
        <v>2606775.2180519449</v>
      </c>
      <c r="E48" s="535">
        <v>21920.080000000002</v>
      </c>
      <c r="F48" s="535">
        <v>2584855.1380519448</v>
      </c>
      <c r="G48" s="535"/>
      <c r="H48" s="535"/>
      <c r="I48" s="535">
        <v>0</v>
      </c>
      <c r="J48" s="535">
        <v>0</v>
      </c>
      <c r="K48" s="535">
        <v>2677059.9494155813</v>
      </c>
      <c r="L48" s="529"/>
      <c r="M48" s="529"/>
      <c r="N48" s="529"/>
      <c r="O48" s="535">
        <v>245861.05803792001</v>
      </c>
      <c r="P48" s="529"/>
      <c r="Q48" s="535">
        <v>2795163.5318154576</v>
      </c>
      <c r="R48" s="535">
        <v>2818830.0626391349</v>
      </c>
      <c r="S48" s="535"/>
      <c r="T48" s="535">
        <v>68006.743175330412</v>
      </c>
      <c r="U48" s="535"/>
      <c r="W48" s="535">
        <v>314395</v>
      </c>
      <c r="X48" s="535">
        <v>0</v>
      </c>
      <c r="Y48" s="535">
        <v>0</v>
      </c>
      <c r="Z48" s="535">
        <v>0</v>
      </c>
      <c r="AA48" s="536"/>
      <c r="AB48" s="530">
        <v>471</v>
      </c>
      <c r="AC48" s="530">
        <v>471</v>
      </c>
      <c r="AD48" s="530">
        <v>466</v>
      </c>
      <c r="AF48" s="535"/>
    </row>
    <row r="49" spans="1:38" x14ac:dyDescent="0.25">
      <c r="A49" s="306" t="s">
        <v>77</v>
      </c>
      <c r="B49" s="533">
        <v>3412229</v>
      </c>
      <c r="C49" s="535">
        <v>140278.96673684212</v>
      </c>
      <c r="D49" s="535">
        <v>2687571.721612677</v>
      </c>
      <c r="E49" s="535">
        <v>18574.02</v>
      </c>
      <c r="F49" s="535">
        <v>2668997.701612677</v>
      </c>
      <c r="G49" s="535"/>
      <c r="H49" s="535"/>
      <c r="I49" s="535">
        <v>0</v>
      </c>
      <c r="J49" s="535">
        <v>0</v>
      </c>
      <c r="K49" s="535">
        <v>2809276.6683495189</v>
      </c>
      <c r="L49" s="529"/>
      <c r="M49" s="529"/>
      <c r="N49" s="529"/>
      <c r="O49" s="535">
        <v>252150.54373048709</v>
      </c>
      <c r="P49" s="529"/>
      <c r="Q49" s="535">
        <v>3012551.995766174</v>
      </c>
      <c r="R49" s="535">
        <v>3067003.6511467607</v>
      </c>
      <c r="S49" s="535"/>
      <c r="T49" s="535">
        <v>60061.756530758532</v>
      </c>
      <c r="U49" s="535"/>
      <c r="W49" s="535">
        <v>281155</v>
      </c>
      <c r="X49" s="535">
        <v>26900</v>
      </c>
      <c r="Y49" s="535">
        <v>0</v>
      </c>
      <c r="Z49" s="535">
        <v>0</v>
      </c>
      <c r="AA49" s="536"/>
      <c r="AB49" s="530">
        <v>399</v>
      </c>
      <c r="AC49" s="530">
        <v>413</v>
      </c>
      <c r="AD49" s="530">
        <v>413</v>
      </c>
      <c r="AF49" s="535"/>
    </row>
    <row r="50" spans="1:38" x14ac:dyDescent="0.25">
      <c r="A50" s="306" t="s">
        <v>78</v>
      </c>
      <c r="B50" s="533">
        <v>3412086</v>
      </c>
      <c r="C50" s="535">
        <v>104740.61657142857</v>
      </c>
      <c r="D50" s="535">
        <v>1130415.79</v>
      </c>
      <c r="E50" s="535">
        <v>10295.23</v>
      </c>
      <c r="F50" s="535">
        <v>1120120.56</v>
      </c>
      <c r="G50" s="535">
        <v>108000</v>
      </c>
      <c r="H50" s="535">
        <v>251136.52207025568</v>
      </c>
      <c r="I50" s="535">
        <v>359136.52207025571</v>
      </c>
      <c r="J50" s="535">
        <v>0</v>
      </c>
      <c r="K50" s="535">
        <v>1583997.6986416844</v>
      </c>
      <c r="L50" s="529"/>
      <c r="M50" s="535">
        <v>72000</v>
      </c>
      <c r="N50" s="529"/>
      <c r="O50" s="535">
        <v>119090.41383795094</v>
      </c>
      <c r="P50" s="529"/>
      <c r="Q50" s="535">
        <v>1636598.3464151234</v>
      </c>
      <c r="R50" s="535">
        <v>1662139.1609124984</v>
      </c>
      <c r="S50" s="535"/>
      <c r="T50" s="535">
        <v>31249.955454454233</v>
      </c>
      <c r="U50" s="535">
        <v>5400</v>
      </c>
      <c r="W50" s="535">
        <v>88640</v>
      </c>
      <c r="X50" s="535">
        <v>0</v>
      </c>
      <c r="Y50" s="535">
        <v>620</v>
      </c>
      <c r="Z50" s="535">
        <v>23450</v>
      </c>
      <c r="AA50" s="536"/>
      <c r="AB50" s="530">
        <v>226</v>
      </c>
      <c r="AC50" s="530">
        <v>225</v>
      </c>
      <c r="AD50" s="530">
        <v>226</v>
      </c>
      <c r="AF50" s="535"/>
      <c r="AG50" s="535"/>
      <c r="AH50" s="535"/>
      <c r="AJ50" s="535"/>
      <c r="AK50" s="535"/>
      <c r="AL50" s="535"/>
    </row>
    <row r="51" spans="1:38" x14ac:dyDescent="0.25">
      <c r="A51" s="306" t="s">
        <v>79</v>
      </c>
      <c r="B51" s="533">
        <v>3412221</v>
      </c>
      <c r="C51" s="535">
        <v>84016.983170731706</v>
      </c>
      <c r="D51" s="535">
        <v>2367830.5210186364</v>
      </c>
      <c r="E51" s="535">
        <v>18460.330000000002</v>
      </c>
      <c r="F51" s="535">
        <v>2349370.1910186363</v>
      </c>
      <c r="G51" s="535"/>
      <c r="H51" s="535"/>
      <c r="I51" s="535">
        <v>0</v>
      </c>
      <c r="J51" s="535">
        <v>0</v>
      </c>
      <c r="K51" s="535">
        <v>2433387.1741893683</v>
      </c>
      <c r="L51" s="529"/>
      <c r="M51" s="529"/>
      <c r="N51" s="529"/>
      <c r="O51" s="535">
        <v>290430.5531471594</v>
      </c>
      <c r="P51" s="529"/>
      <c r="Q51" s="535">
        <v>2554392.9853848098</v>
      </c>
      <c r="R51" s="535">
        <v>2594936.6185077406</v>
      </c>
      <c r="S51" s="535"/>
      <c r="T51" s="535">
        <v>58510.82486267198</v>
      </c>
      <c r="U51" s="535"/>
      <c r="W51" s="535">
        <v>275615</v>
      </c>
      <c r="X51" s="535">
        <v>4035</v>
      </c>
      <c r="Y51" s="535">
        <v>0</v>
      </c>
      <c r="Z51" s="535">
        <v>0</v>
      </c>
      <c r="AA51" s="536"/>
      <c r="AB51" s="530">
        <v>396</v>
      </c>
      <c r="AC51" s="530">
        <v>399</v>
      </c>
      <c r="AD51" s="530">
        <v>398</v>
      </c>
      <c r="AF51" s="535"/>
    </row>
    <row r="52" spans="1:38" x14ac:dyDescent="0.25">
      <c r="A52" s="306" t="s">
        <v>80</v>
      </c>
      <c r="B52" s="533">
        <v>3413021</v>
      </c>
      <c r="C52" s="535">
        <v>300963.50303030305</v>
      </c>
      <c r="D52" s="535">
        <v>2153501.36</v>
      </c>
      <c r="E52" s="535">
        <v>19444.37</v>
      </c>
      <c r="F52" s="535">
        <v>2134056.9899999998</v>
      </c>
      <c r="G52" s="535"/>
      <c r="H52" s="535"/>
      <c r="I52" s="535">
        <v>0</v>
      </c>
      <c r="J52" s="535">
        <v>0</v>
      </c>
      <c r="K52" s="535">
        <v>2435020.4930303027</v>
      </c>
      <c r="L52" s="529"/>
      <c r="M52" s="529"/>
      <c r="N52" s="529"/>
      <c r="O52" s="535">
        <v>222575.39857854764</v>
      </c>
      <c r="P52" s="529"/>
      <c r="Q52" s="535">
        <v>2558267.9695047587</v>
      </c>
      <c r="R52" s="535">
        <v>2615984.816747047</v>
      </c>
      <c r="S52" s="535"/>
      <c r="T52" s="535">
        <v>62083.140724973324</v>
      </c>
      <c r="U52" s="535"/>
      <c r="W52" s="535">
        <v>275615</v>
      </c>
      <c r="X52" s="535">
        <v>0</v>
      </c>
      <c r="Y52" s="535">
        <v>310</v>
      </c>
      <c r="Z52" s="535">
        <v>14070</v>
      </c>
      <c r="AA52" s="536"/>
      <c r="AB52" s="530">
        <v>419</v>
      </c>
      <c r="AC52" s="530">
        <v>423</v>
      </c>
      <c r="AD52" s="530">
        <v>426</v>
      </c>
      <c r="AF52" s="535"/>
    </row>
    <row r="53" spans="1:38" x14ac:dyDescent="0.25">
      <c r="A53" s="306" t="s">
        <v>81</v>
      </c>
      <c r="B53" s="533">
        <v>3412092</v>
      </c>
      <c r="C53" s="535">
        <v>0</v>
      </c>
      <c r="D53" s="535">
        <v>1098124.7899274421</v>
      </c>
      <c r="E53" s="535">
        <v>9851.76</v>
      </c>
      <c r="F53" s="535">
        <v>1088273.0299274421</v>
      </c>
      <c r="G53" s="535"/>
      <c r="H53" s="535"/>
      <c r="I53" s="535">
        <v>0</v>
      </c>
      <c r="J53" s="535">
        <v>0</v>
      </c>
      <c r="K53" s="535">
        <v>1088273.0299274421</v>
      </c>
      <c r="L53" s="529"/>
      <c r="M53" s="529"/>
      <c r="N53" s="529"/>
      <c r="O53" s="535">
        <v>71796.38760104969</v>
      </c>
      <c r="P53" s="529"/>
      <c r="Q53" s="535">
        <v>1169983.1598458688</v>
      </c>
      <c r="R53" s="535">
        <v>1631115.0977765203</v>
      </c>
      <c r="S53" s="535"/>
      <c r="T53" s="535">
        <v>33203.992710281367</v>
      </c>
      <c r="U53" s="535"/>
      <c r="W53" s="535">
        <v>155120</v>
      </c>
      <c r="X53" s="535">
        <v>0</v>
      </c>
      <c r="Y53" s="535">
        <v>620</v>
      </c>
      <c r="Z53" s="535">
        <v>0</v>
      </c>
      <c r="AA53" s="536"/>
      <c r="AB53" s="530">
        <v>212</v>
      </c>
      <c r="AC53" s="530">
        <v>218</v>
      </c>
      <c r="AD53" s="530">
        <v>226</v>
      </c>
      <c r="AF53" s="535"/>
    </row>
    <row r="54" spans="1:38" x14ac:dyDescent="0.25">
      <c r="A54" s="306" t="s">
        <v>82</v>
      </c>
      <c r="B54" s="533">
        <v>3412093</v>
      </c>
      <c r="C54" s="535">
        <v>143174.85</v>
      </c>
      <c r="D54" s="535">
        <v>937502.27</v>
      </c>
      <c r="E54" s="535">
        <v>8148.4400000000005</v>
      </c>
      <c r="F54" s="535">
        <v>929353.83000000007</v>
      </c>
      <c r="G54" s="535"/>
      <c r="H54" s="535"/>
      <c r="I54" s="535">
        <v>0</v>
      </c>
      <c r="J54" s="535">
        <v>0</v>
      </c>
      <c r="K54" s="535">
        <v>1072528.6800000002</v>
      </c>
      <c r="L54" s="529"/>
      <c r="M54" s="529"/>
      <c r="N54" s="529"/>
      <c r="O54" s="535">
        <v>79758.506510376959</v>
      </c>
      <c r="P54" s="529"/>
      <c r="Q54" s="535">
        <v>1115287.3487512884</v>
      </c>
      <c r="R54" s="535">
        <v>1081476.1744943822</v>
      </c>
      <c r="S54" s="535"/>
      <c r="T54" s="535">
        <v>26146.228775772885</v>
      </c>
      <c r="U54" s="535"/>
      <c r="W54" s="535">
        <v>80330</v>
      </c>
      <c r="X54" s="535">
        <v>0</v>
      </c>
      <c r="Y54" s="535">
        <v>0</v>
      </c>
      <c r="Z54" s="535">
        <v>0</v>
      </c>
      <c r="AA54" s="536"/>
      <c r="AB54" s="530">
        <v>178</v>
      </c>
      <c r="AC54" s="530">
        <v>178</v>
      </c>
      <c r="AD54" s="530">
        <v>180</v>
      </c>
      <c r="AF54" s="535"/>
    </row>
    <row r="55" spans="1:38" x14ac:dyDescent="0.25">
      <c r="A55" s="306" t="s">
        <v>83</v>
      </c>
      <c r="B55" s="533">
        <v>3412241</v>
      </c>
      <c r="C55" s="535">
        <v>157262.40714285712</v>
      </c>
      <c r="D55" s="535">
        <v>1890393.46</v>
      </c>
      <c r="E55" s="535">
        <v>18866.97</v>
      </c>
      <c r="F55" s="535">
        <v>1871526.49</v>
      </c>
      <c r="G55" s="535"/>
      <c r="H55" s="535"/>
      <c r="I55" s="535">
        <v>0</v>
      </c>
      <c r="J55" s="535">
        <v>0</v>
      </c>
      <c r="K55" s="535">
        <v>2028788.8971428571</v>
      </c>
      <c r="L55" s="529"/>
      <c r="M55" s="529"/>
      <c r="N55" s="529"/>
      <c r="O55" s="535">
        <v>156843.35037728</v>
      </c>
      <c r="P55" s="529"/>
      <c r="Q55" s="535">
        <v>2122828.622492576</v>
      </c>
      <c r="R55" s="535">
        <v>2199106.5061643627</v>
      </c>
      <c r="S55" s="535"/>
      <c r="T55" s="535">
        <v>54084.471738208413</v>
      </c>
      <c r="U55" s="535"/>
      <c r="W55" s="535">
        <v>174510</v>
      </c>
      <c r="X55" s="535">
        <v>0</v>
      </c>
      <c r="Y55" s="535">
        <v>0</v>
      </c>
      <c r="Z55" s="535">
        <v>4690</v>
      </c>
      <c r="AA55" s="536"/>
      <c r="AB55" s="530">
        <v>414</v>
      </c>
      <c r="AC55" s="530">
        <v>415</v>
      </c>
      <c r="AD55" s="530">
        <v>424</v>
      </c>
      <c r="AF55" s="535"/>
    </row>
    <row r="56" spans="1:38" x14ac:dyDescent="0.25">
      <c r="A56" s="306" t="s">
        <v>84</v>
      </c>
      <c r="B56" s="533">
        <v>3412226</v>
      </c>
      <c r="C56" s="535">
        <v>116667.87969924812</v>
      </c>
      <c r="D56" s="535">
        <v>1426508.08</v>
      </c>
      <c r="E56" s="535">
        <v>11864.69</v>
      </c>
      <c r="F56" s="535">
        <v>1414643.3900000001</v>
      </c>
      <c r="G56" s="535">
        <v>79999.999999999985</v>
      </c>
      <c r="H56" s="535">
        <v>23219.59018059514</v>
      </c>
      <c r="I56" s="535">
        <v>103219.59018059513</v>
      </c>
      <c r="J56" s="535">
        <v>0</v>
      </c>
      <c r="K56" s="535">
        <v>1634530.8598798434</v>
      </c>
      <c r="L56" s="529"/>
      <c r="M56" s="535"/>
      <c r="N56" s="529"/>
      <c r="O56" s="535">
        <v>118258.66084699836</v>
      </c>
      <c r="P56" s="529"/>
      <c r="Q56" s="535">
        <v>1719928.7117331349</v>
      </c>
      <c r="R56" s="535">
        <v>1752730.3181825189</v>
      </c>
      <c r="S56" s="535"/>
      <c r="T56" s="535">
        <v>40628.7486568733</v>
      </c>
      <c r="U56" s="535">
        <v>2400</v>
      </c>
      <c r="W56" s="535">
        <v>185590</v>
      </c>
      <c r="X56" s="535">
        <v>0</v>
      </c>
      <c r="Y56" s="535">
        <v>930</v>
      </c>
      <c r="Z56" s="535">
        <v>7035</v>
      </c>
      <c r="AA56" s="536"/>
      <c r="AB56" s="530">
        <v>253</v>
      </c>
      <c r="AC56" s="530">
        <v>256</v>
      </c>
      <c r="AD56" s="530">
        <v>257</v>
      </c>
      <c r="AF56" s="535"/>
      <c r="AG56" s="535"/>
      <c r="AH56" s="535"/>
      <c r="AJ56" s="535"/>
      <c r="AK56" s="535"/>
      <c r="AL56" s="535"/>
    </row>
    <row r="57" spans="1:38" x14ac:dyDescent="0.25">
      <c r="A57" s="306" t="s">
        <v>85</v>
      </c>
      <c r="B57" s="533">
        <v>3412098</v>
      </c>
      <c r="C57" s="535">
        <v>124458.70303167423</v>
      </c>
      <c r="D57" s="535">
        <v>1108791.17</v>
      </c>
      <c r="E57" s="535">
        <v>9341.48</v>
      </c>
      <c r="F57" s="535">
        <v>1099449.69</v>
      </c>
      <c r="G57" s="535">
        <v>160000</v>
      </c>
      <c r="H57" s="535">
        <v>45875.665999048797</v>
      </c>
      <c r="I57" s="535">
        <v>205875.6659990488</v>
      </c>
      <c r="J57" s="535">
        <v>0</v>
      </c>
      <c r="K57" s="535">
        <v>1429784.0590307231</v>
      </c>
      <c r="L57" s="529"/>
      <c r="M57" s="535"/>
      <c r="N57" s="529"/>
      <c r="O57" s="535">
        <v>130583.48625496187</v>
      </c>
      <c r="P57" s="529"/>
      <c r="Q57" s="535">
        <v>1502720.8618498829</v>
      </c>
      <c r="R57" s="535">
        <v>1555566.2103170003</v>
      </c>
      <c r="S57" s="535"/>
      <c r="T57" s="535">
        <v>32592.01400928057</v>
      </c>
      <c r="U57" s="535">
        <v>4800</v>
      </c>
      <c r="W57" s="535">
        <v>130190</v>
      </c>
      <c r="X57" s="535">
        <v>0</v>
      </c>
      <c r="Y57" s="535">
        <v>0</v>
      </c>
      <c r="Z57" s="535">
        <v>9380</v>
      </c>
      <c r="AA57" s="536"/>
      <c r="AB57" s="530">
        <v>201</v>
      </c>
      <c r="AC57" s="530">
        <v>204</v>
      </c>
      <c r="AD57" s="530">
        <v>210</v>
      </c>
      <c r="AF57" s="535"/>
      <c r="AG57" s="535"/>
      <c r="AH57" s="535"/>
      <c r="AJ57" s="535"/>
      <c r="AK57" s="535"/>
      <c r="AL57" s="535"/>
    </row>
    <row r="58" spans="1:38" x14ac:dyDescent="0.25">
      <c r="A58" s="306" t="s">
        <v>86</v>
      </c>
      <c r="B58" s="533">
        <v>3412170</v>
      </c>
      <c r="C58" s="535">
        <v>99587.011764705894</v>
      </c>
      <c r="D58" s="535">
        <v>1835816.8589204284</v>
      </c>
      <c r="E58" s="535">
        <v>14747.97</v>
      </c>
      <c r="F58" s="535">
        <v>1821068.8889204285</v>
      </c>
      <c r="G58" s="535"/>
      <c r="H58" s="535"/>
      <c r="I58" s="535">
        <v>0</v>
      </c>
      <c r="J58" s="535">
        <v>0</v>
      </c>
      <c r="K58" s="535">
        <v>1920655.9006851343</v>
      </c>
      <c r="L58" s="529"/>
      <c r="M58" s="529"/>
      <c r="N58" s="529"/>
      <c r="O58" s="535">
        <v>170841.05202527999</v>
      </c>
      <c r="P58" s="529"/>
      <c r="Q58" s="535">
        <v>2034342.1666771278</v>
      </c>
      <c r="R58" s="535">
        <v>2092849.5832126623</v>
      </c>
      <c r="S58" s="535"/>
      <c r="T58" s="535">
        <v>51315.43892363218</v>
      </c>
      <c r="U58" s="535"/>
      <c r="W58" s="535">
        <v>279770</v>
      </c>
      <c r="X58" s="535">
        <v>0</v>
      </c>
      <c r="Y58" s="535">
        <v>1550</v>
      </c>
      <c r="Z58" s="535">
        <v>9380</v>
      </c>
      <c r="AA58" s="536"/>
      <c r="AB58" s="530">
        <v>314</v>
      </c>
      <c r="AC58" s="530">
        <v>319</v>
      </c>
      <c r="AD58" s="530">
        <v>323</v>
      </c>
      <c r="AF58" s="535"/>
    </row>
    <row r="59" spans="1:38" x14ac:dyDescent="0.25">
      <c r="A59" s="306" t="s">
        <v>87</v>
      </c>
      <c r="B59" s="533">
        <v>3412240</v>
      </c>
      <c r="C59" s="535">
        <v>94050.593382352934</v>
      </c>
      <c r="D59" s="535">
        <v>3131252.0580336046</v>
      </c>
      <c r="E59" s="535">
        <v>28014.514391891895</v>
      </c>
      <c r="F59" s="535">
        <v>3103237.5436417125</v>
      </c>
      <c r="G59" s="535"/>
      <c r="H59" s="535"/>
      <c r="I59" s="535">
        <v>0</v>
      </c>
      <c r="J59" s="535">
        <v>0</v>
      </c>
      <c r="K59" s="535">
        <v>3197288.1370240655</v>
      </c>
      <c r="L59" s="529"/>
      <c r="M59" s="529"/>
      <c r="N59" s="529"/>
      <c r="O59" s="535">
        <v>309159.35076035804</v>
      </c>
      <c r="P59" s="529"/>
      <c r="Q59" s="535">
        <v>3398929.7622758579</v>
      </c>
      <c r="R59" s="535">
        <v>3480601.7072800375</v>
      </c>
      <c r="S59" s="535"/>
      <c r="T59" s="535">
        <v>80181.898384714863</v>
      </c>
      <c r="U59" s="535"/>
      <c r="W59" s="535">
        <v>325475</v>
      </c>
      <c r="X59" s="535">
        <v>0</v>
      </c>
      <c r="Y59" s="535">
        <v>310</v>
      </c>
      <c r="Z59" s="535">
        <v>2345</v>
      </c>
      <c r="AA59" s="536"/>
      <c r="AB59" s="530">
        <v>609.5</v>
      </c>
      <c r="AC59" s="530">
        <v>624</v>
      </c>
      <c r="AD59" s="530">
        <v>630</v>
      </c>
      <c r="AF59" s="535"/>
    </row>
    <row r="60" spans="1:38" x14ac:dyDescent="0.25">
      <c r="A60" s="306" t="s">
        <v>88</v>
      </c>
      <c r="B60" s="533">
        <v>3412007</v>
      </c>
      <c r="C60" s="535">
        <v>0</v>
      </c>
      <c r="D60" s="535">
        <v>1790373</v>
      </c>
      <c r="E60" s="535">
        <v>18442.740000000002</v>
      </c>
      <c r="F60" s="535">
        <v>1771930.26</v>
      </c>
      <c r="G60" s="535"/>
      <c r="H60" s="535"/>
      <c r="I60" s="535">
        <v>0</v>
      </c>
      <c r="J60" s="535">
        <v>0</v>
      </c>
      <c r="K60" s="535">
        <v>1771930.26</v>
      </c>
      <c r="L60" s="529"/>
      <c r="M60" s="529"/>
      <c r="N60" s="529"/>
      <c r="O60" s="535">
        <v>150919.37325271952</v>
      </c>
      <c r="P60" s="529"/>
      <c r="Q60" s="535">
        <v>1863938.8850526239</v>
      </c>
      <c r="R60" s="535">
        <v>1902787.4172634946</v>
      </c>
      <c r="S60" s="535"/>
      <c r="T60" s="535">
        <v>45928.65989520563</v>
      </c>
      <c r="U60" s="535"/>
      <c r="W60" s="535">
        <v>54015</v>
      </c>
      <c r="X60" s="535">
        <v>0</v>
      </c>
      <c r="Y60" s="535">
        <v>1240</v>
      </c>
      <c r="Z60" s="535">
        <v>14070</v>
      </c>
      <c r="AA60" s="536"/>
      <c r="AB60" s="530">
        <v>413</v>
      </c>
      <c r="AC60" s="530">
        <v>416</v>
      </c>
      <c r="AD60" s="530">
        <v>417</v>
      </c>
      <c r="AF60" s="535"/>
    </row>
    <row r="61" spans="1:38" x14ac:dyDescent="0.25">
      <c r="A61" s="306" t="s">
        <v>89</v>
      </c>
      <c r="B61" s="533">
        <v>3412199</v>
      </c>
      <c r="C61" s="535">
        <v>76954.310693302003</v>
      </c>
      <c r="D61" s="535">
        <v>1048586.6099999999</v>
      </c>
      <c r="E61" s="535">
        <v>9175.5400000000009</v>
      </c>
      <c r="F61" s="535">
        <v>1039411.0699999998</v>
      </c>
      <c r="G61" s="535"/>
      <c r="H61" s="535"/>
      <c r="I61" s="535">
        <v>0</v>
      </c>
      <c r="J61" s="535">
        <v>0</v>
      </c>
      <c r="K61" s="535">
        <v>1116365.3806933018</v>
      </c>
      <c r="L61" s="529"/>
      <c r="M61" s="529"/>
      <c r="N61" s="529"/>
      <c r="O61" s="535">
        <v>82189.924460903669</v>
      </c>
      <c r="P61" s="529"/>
      <c r="Q61" s="535">
        <v>1156206.212958659</v>
      </c>
      <c r="R61" s="535">
        <v>1179693.5019221047</v>
      </c>
      <c r="S61" s="535"/>
      <c r="T61" s="535">
        <v>31008.872935878167</v>
      </c>
      <c r="U61" s="535"/>
      <c r="W61" s="535">
        <v>135730</v>
      </c>
      <c r="X61" s="535">
        <v>0</v>
      </c>
      <c r="Y61" s="535">
        <v>0</v>
      </c>
      <c r="Z61" s="535">
        <v>0</v>
      </c>
      <c r="AA61" s="536"/>
      <c r="AB61" s="530">
        <v>198</v>
      </c>
      <c r="AC61" s="530">
        <v>196</v>
      </c>
      <c r="AD61" s="530">
        <v>197</v>
      </c>
      <c r="AF61" s="535"/>
    </row>
    <row r="62" spans="1:38" x14ac:dyDescent="0.25">
      <c r="A62" s="306" t="s">
        <v>90</v>
      </c>
      <c r="B62" s="533">
        <v>3412110</v>
      </c>
      <c r="C62" s="535">
        <v>121649.59971428572</v>
      </c>
      <c r="D62" s="535">
        <v>2053157.3660423176</v>
      </c>
      <c r="E62" s="535">
        <v>18648.23</v>
      </c>
      <c r="F62" s="535">
        <v>2034509.1360423176</v>
      </c>
      <c r="G62" s="535"/>
      <c r="H62" s="535"/>
      <c r="I62" s="535">
        <v>0</v>
      </c>
      <c r="J62" s="535">
        <v>0</v>
      </c>
      <c r="K62" s="535">
        <v>2156158.7357566035</v>
      </c>
      <c r="L62" s="529"/>
      <c r="M62" s="529"/>
      <c r="N62" s="529"/>
      <c r="O62" s="535">
        <v>187066.76627328098</v>
      </c>
      <c r="P62" s="529"/>
      <c r="Q62" s="535">
        <v>2239672.8250801107</v>
      </c>
      <c r="R62" s="535">
        <v>2268907.7403561473</v>
      </c>
      <c r="S62" s="535"/>
      <c r="T62" s="535">
        <v>59384.382976540743</v>
      </c>
      <c r="U62" s="535"/>
      <c r="W62" s="535">
        <v>273537.5</v>
      </c>
      <c r="X62" s="535">
        <v>0</v>
      </c>
      <c r="Y62" s="535">
        <v>0</v>
      </c>
      <c r="Z62" s="535">
        <v>7035</v>
      </c>
      <c r="AA62" s="536"/>
      <c r="AB62" s="530">
        <v>401</v>
      </c>
      <c r="AC62" s="530">
        <v>398</v>
      </c>
      <c r="AD62" s="530">
        <v>399</v>
      </c>
      <c r="AF62" s="535"/>
    </row>
    <row r="63" spans="1:38" x14ac:dyDescent="0.25">
      <c r="A63" s="306" t="s">
        <v>91</v>
      </c>
      <c r="B63" s="533">
        <v>3412113</v>
      </c>
      <c r="C63" s="535">
        <v>86583.204400000002</v>
      </c>
      <c r="D63" s="535">
        <v>1777671.3399999999</v>
      </c>
      <c r="E63" s="535">
        <v>17069.27</v>
      </c>
      <c r="F63" s="535">
        <v>1760602.0699999998</v>
      </c>
      <c r="G63" s="535"/>
      <c r="H63" s="535"/>
      <c r="I63" s="535">
        <v>0</v>
      </c>
      <c r="J63" s="535">
        <v>0</v>
      </c>
      <c r="K63" s="535">
        <v>1847185.2743999998</v>
      </c>
      <c r="L63" s="529"/>
      <c r="M63" s="529"/>
      <c r="N63" s="529"/>
      <c r="O63" s="535">
        <v>159202.97206579594</v>
      </c>
      <c r="P63" s="529"/>
      <c r="Q63" s="535">
        <v>1927322.7213803814</v>
      </c>
      <c r="R63" s="535">
        <v>1948662.9905596517</v>
      </c>
      <c r="S63" s="535"/>
      <c r="T63" s="535">
        <v>50180.30139689544</v>
      </c>
      <c r="U63" s="535"/>
      <c r="W63" s="535">
        <v>170355</v>
      </c>
      <c r="X63" s="535">
        <v>0</v>
      </c>
      <c r="Y63" s="535">
        <v>620</v>
      </c>
      <c r="Z63" s="535">
        <v>4690</v>
      </c>
      <c r="AA63" s="536"/>
      <c r="AB63" s="530">
        <v>374</v>
      </c>
      <c r="AC63" s="530">
        <v>373</v>
      </c>
      <c r="AD63" s="530">
        <v>373</v>
      </c>
      <c r="AF63" s="535"/>
    </row>
    <row r="64" spans="1:38" x14ac:dyDescent="0.25">
      <c r="A64" s="306" t="s">
        <v>92</v>
      </c>
      <c r="B64" s="533">
        <v>3413026</v>
      </c>
      <c r="C64" s="535">
        <v>47888.765217391301</v>
      </c>
      <c r="D64" s="535">
        <v>1426106.6209560838</v>
      </c>
      <c r="E64" s="535">
        <v>9651.09</v>
      </c>
      <c r="F64" s="535">
        <v>1416455.5309560837</v>
      </c>
      <c r="G64" s="535">
        <v>204000</v>
      </c>
      <c r="H64" s="535">
        <v>266759.83856775245</v>
      </c>
      <c r="I64" s="535">
        <v>470759.83856775245</v>
      </c>
      <c r="J64" s="535">
        <v>0</v>
      </c>
      <c r="K64" s="535">
        <v>1935104.1347412274</v>
      </c>
      <c r="L64" s="529"/>
      <c r="M64" s="535">
        <v>96000</v>
      </c>
      <c r="N64" s="529"/>
      <c r="O64" s="535">
        <v>136068.20640073146</v>
      </c>
      <c r="P64" s="529"/>
      <c r="Q64" s="535">
        <v>2084931.6946904399</v>
      </c>
      <c r="R64" s="535">
        <v>2092401.1551404379</v>
      </c>
      <c r="S64" s="535"/>
      <c r="T64" s="535">
        <v>32644.720308888296</v>
      </c>
      <c r="U64" s="535">
        <v>9000</v>
      </c>
      <c r="W64" s="535">
        <v>148195</v>
      </c>
      <c r="X64" s="535">
        <v>0</v>
      </c>
      <c r="Y64" s="535">
        <v>0</v>
      </c>
      <c r="Z64" s="535">
        <v>0</v>
      </c>
      <c r="AA64" s="536"/>
      <c r="AB64" s="530">
        <v>208</v>
      </c>
      <c r="AC64" s="530">
        <v>220</v>
      </c>
      <c r="AD64" s="530">
        <v>216</v>
      </c>
      <c r="AF64" s="535"/>
      <c r="AG64" s="535"/>
      <c r="AH64" s="535"/>
      <c r="AJ64" s="535"/>
      <c r="AK64" s="535"/>
      <c r="AL64" s="535"/>
    </row>
    <row r="65" spans="1:38" x14ac:dyDescent="0.25">
      <c r="A65" s="306" t="s">
        <v>93</v>
      </c>
      <c r="B65" s="533">
        <v>3413961</v>
      </c>
      <c r="C65" s="535">
        <v>82813.488569518726</v>
      </c>
      <c r="D65" s="535">
        <v>1930980.3930314907</v>
      </c>
      <c r="E65" s="535">
        <v>16825.61</v>
      </c>
      <c r="F65" s="535">
        <v>1914154.7830314906</v>
      </c>
      <c r="G65" s="535"/>
      <c r="H65" s="535"/>
      <c r="I65" s="535">
        <v>0</v>
      </c>
      <c r="J65" s="535">
        <v>0</v>
      </c>
      <c r="K65" s="535">
        <v>1996968.2716010094</v>
      </c>
      <c r="L65" s="529"/>
      <c r="M65" s="529"/>
      <c r="N65" s="529"/>
      <c r="O65" s="535">
        <v>170298.80061137682</v>
      </c>
      <c r="P65" s="529"/>
      <c r="Q65" s="535">
        <v>2083954.2550084263</v>
      </c>
      <c r="R65" s="535">
        <v>2108058.3890195023</v>
      </c>
      <c r="S65" s="535"/>
      <c r="T65" s="535">
        <v>58037.444208787754</v>
      </c>
      <c r="U65" s="535"/>
      <c r="W65" s="535">
        <v>319242.5</v>
      </c>
      <c r="X65" s="535">
        <v>0</v>
      </c>
      <c r="Y65" s="535">
        <v>0</v>
      </c>
      <c r="Z65" s="535">
        <v>4690</v>
      </c>
      <c r="AA65" s="536"/>
      <c r="AB65" s="530">
        <v>357</v>
      </c>
      <c r="AC65" s="530">
        <v>356</v>
      </c>
      <c r="AD65" s="530">
        <v>354</v>
      </c>
      <c r="AF65" s="535"/>
    </row>
    <row r="66" spans="1:38" x14ac:dyDescent="0.25">
      <c r="A66" s="306" t="s">
        <v>94</v>
      </c>
      <c r="B66" s="533">
        <v>3412123</v>
      </c>
      <c r="C66" s="535">
        <v>97106.174369747911</v>
      </c>
      <c r="D66" s="535">
        <v>1259487.0089714115</v>
      </c>
      <c r="E66" s="535">
        <v>9042.5400000000009</v>
      </c>
      <c r="F66" s="535">
        <v>1250444.4689714115</v>
      </c>
      <c r="G66" s="535">
        <v>160000</v>
      </c>
      <c r="H66" s="535">
        <v>45875.665999048797</v>
      </c>
      <c r="I66" s="535">
        <v>205875.6659990488</v>
      </c>
      <c r="J66" s="535">
        <v>0</v>
      </c>
      <c r="K66" s="535">
        <v>1553426.3093402083</v>
      </c>
      <c r="L66" s="529"/>
      <c r="M66" s="535"/>
      <c r="N66" s="529"/>
      <c r="O66" s="535">
        <v>127883.3047425938</v>
      </c>
      <c r="P66" s="529"/>
      <c r="Q66" s="535">
        <v>1627208.996442433</v>
      </c>
      <c r="R66" s="535">
        <v>1651222.993491648</v>
      </c>
      <c r="S66" s="535"/>
      <c r="T66" s="535">
        <v>28635.137368359879</v>
      </c>
      <c r="U66" s="535">
        <v>4800</v>
      </c>
      <c r="W66" s="535">
        <v>92795</v>
      </c>
      <c r="X66" s="535">
        <v>0</v>
      </c>
      <c r="Y66" s="535">
        <v>0</v>
      </c>
      <c r="Z66" s="535">
        <v>0</v>
      </c>
      <c r="AA66" s="536"/>
      <c r="AB66" s="530">
        <v>198</v>
      </c>
      <c r="AC66" s="530">
        <v>201</v>
      </c>
      <c r="AD66" s="530">
        <v>208</v>
      </c>
      <c r="AF66" s="535"/>
      <c r="AG66" s="535"/>
      <c r="AH66" s="535"/>
      <c r="AJ66" s="535"/>
      <c r="AK66" s="535"/>
      <c r="AL66" s="535"/>
    </row>
    <row r="67" spans="1:38" x14ac:dyDescent="0.25">
      <c r="A67" s="306" t="s">
        <v>95</v>
      </c>
      <c r="B67" s="533">
        <v>3412130</v>
      </c>
      <c r="C67" s="535">
        <v>91892.848198198204</v>
      </c>
      <c r="D67" s="535">
        <v>1150558.3799999999</v>
      </c>
      <c r="E67" s="535">
        <v>9237.2900000000009</v>
      </c>
      <c r="F67" s="535">
        <v>1141321.0899999999</v>
      </c>
      <c r="G67" s="535"/>
      <c r="H67" s="535"/>
      <c r="I67" s="535">
        <v>0</v>
      </c>
      <c r="J67" s="535">
        <v>0</v>
      </c>
      <c r="K67" s="535">
        <v>1233213.9381981981</v>
      </c>
      <c r="L67" s="529"/>
      <c r="M67" s="529"/>
      <c r="N67" s="529"/>
      <c r="O67" s="535">
        <v>107874.91384928876</v>
      </c>
      <c r="P67" s="529"/>
      <c r="Q67" s="535">
        <v>1296875.1381259959</v>
      </c>
      <c r="R67" s="535">
        <v>1318405.0648841478</v>
      </c>
      <c r="S67" s="535"/>
      <c r="T67" s="535">
        <v>31955.634243646564</v>
      </c>
      <c r="U67" s="535"/>
      <c r="W67" s="535">
        <v>150965</v>
      </c>
      <c r="X67" s="535">
        <v>0</v>
      </c>
      <c r="Y67" s="535">
        <v>0</v>
      </c>
      <c r="Z67" s="535">
        <v>0</v>
      </c>
      <c r="AA67" s="536"/>
      <c r="AB67" s="530">
        <v>198</v>
      </c>
      <c r="AC67" s="530">
        <v>200</v>
      </c>
      <c r="AD67" s="530">
        <v>202</v>
      </c>
      <c r="AF67" s="535"/>
    </row>
    <row r="68" spans="1:38" x14ac:dyDescent="0.25">
      <c r="A68" s="306" t="s">
        <v>96</v>
      </c>
      <c r="B68" s="533">
        <v>3412034</v>
      </c>
      <c r="C68" s="535">
        <v>202491.85139116205</v>
      </c>
      <c r="D68" s="535">
        <v>2567521.5171823432</v>
      </c>
      <c r="E68" s="535">
        <v>26123.96</v>
      </c>
      <c r="F68" s="535">
        <v>2541397.5571823432</v>
      </c>
      <c r="G68" s="535">
        <v>80000</v>
      </c>
      <c r="H68" s="535">
        <v>40000</v>
      </c>
      <c r="I68" s="535">
        <v>120000</v>
      </c>
      <c r="J68" s="535">
        <v>0</v>
      </c>
      <c r="K68" s="535">
        <v>2863889.4085735055</v>
      </c>
      <c r="L68" s="529"/>
      <c r="M68" s="535">
        <v>20000</v>
      </c>
      <c r="N68" s="529"/>
      <c r="O68" s="535">
        <v>249087.47460422458</v>
      </c>
      <c r="P68" s="529"/>
      <c r="Q68" s="535">
        <v>2997172.1029484021</v>
      </c>
      <c r="R68" s="535">
        <v>3039878.7238046378</v>
      </c>
      <c r="S68" s="535"/>
      <c r="T68" s="535">
        <v>69963.708558913524</v>
      </c>
      <c r="U68" s="535">
        <v>3000</v>
      </c>
      <c r="W68" s="535">
        <v>173125</v>
      </c>
      <c r="X68" s="535">
        <v>0</v>
      </c>
      <c r="Y68" s="535">
        <v>1240</v>
      </c>
      <c r="Z68" s="535">
        <v>9380</v>
      </c>
      <c r="AA68" s="536"/>
      <c r="AB68" s="530">
        <v>577</v>
      </c>
      <c r="AC68" s="530">
        <v>580</v>
      </c>
      <c r="AD68" s="530">
        <v>578</v>
      </c>
      <c r="AF68" s="535"/>
    </row>
    <row r="69" spans="1:38" x14ac:dyDescent="0.25">
      <c r="A69" s="306" t="s">
        <v>97</v>
      </c>
      <c r="B69" s="533">
        <v>3412011</v>
      </c>
      <c r="C69" s="535">
        <v>116534.30000000002</v>
      </c>
      <c r="D69" s="535">
        <v>1802144</v>
      </c>
      <c r="E69" s="535">
        <v>18613.43</v>
      </c>
      <c r="F69" s="535">
        <v>1783530.57</v>
      </c>
      <c r="G69" s="535"/>
      <c r="H69" s="535"/>
      <c r="I69" s="535">
        <v>0</v>
      </c>
      <c r="J69" s="535">
        <v>0</v>
      </c>
      <c r="K69" s="535">
        <v>1900064.87</v>
      </c>
      <c r="L69" s="529"/>
      <c r="M69" s="529"/>
      <c r="N69" s="529"/>
      <c r="O69" s="535">
        <v>125566.95266386673</v>
      </c>
      <c r="P69" s="529"/>
      <c r="Q69" s="535">
        <v>1973713.9266735604</v>
      </c>
      <c r="R69" s="535">
        <v>2008109.6865878007</v>
      </c>
      <c r="S69" s="535"/>
      <c r="T69" s="535">
        <v>47883.673193618088</v>
      </c>
      <c r="U69" s="535"/>
      <c r="W69" s="535">
        <v>63710</v>
      </c>
      <c r="X69" s="535">
        <v>0</v>
      </c>
      <c r="Y69" s="535">
        <v>930</v>
      </c>
      <c r="Z69" s="535">
        <v>0</v>
      </c>
      <c r="AA69" s="536"/>
      <c r="AB69" s="530">
        <v>416</v>
      </c>
      <c r="AC69" s="530">
        <v>414</v>
      </c>
      <c r="AD69" s="530">
        <v>417</v>
      </c>
      <c r="AF69" s="535"/>
    </row>
    <row r="70" spans="1:38" x14ac:dyDescent="0.25">
      <c r="A70" s="306" t="s">
        <v>98</v>
      </c>
      <c r="B70" s="533">
        <v>3412237</v>
      </c>
      <c r="C70" s="535">
        <v>94938.74911764705</v>
      </c>
      <c r="D70" s="535">
        <v>1857511.6693533841</v>
      </c>
      <c r="E70" s="535">
        <v>18668.95</v>
      </c>
      <c r="F70" s="535">
        <v>1838842.7193533841</v>
      </c>
      <c r="G70" s="535">
        <v>51999.999999999985</v>
      </c>
      <c r="H70" s="535">
        <v>72457.970956058401</v>
      </c>
      <c r="I70" s="535">
        <v>124457.97095605839</v>
      </c>
      <c r="J70" s="535">
        <v>0</v>
      </c>
      <c r="K70" s="535">
        <v>2058239.4394270896</v>
      </c>
      <c r="L70" s="529"/>
      <c r="M70" s="535">
        <v>28000</v>
      </c>
      <c r="N70" s="529"/>
      <c r="O70" s="535">
        <v>184634.2521897855</v>
      </c>
      <c r="P70" s="529"/>
      <c r="Q70" s="535">
        <v>2098237.9820568762</v>
      </c>
      <c r="R70" s="535">
        <v>2107694.5403687432</v>
      </c>
      <c r="S70" s="535"/>
      <c r="T70" s="535">
        <v>49075.421190303881</v>
      </c>
      <c r="U70" s="535">
        <v>2400</v>
      </c>
      <c r="W70" s="535">
        <v>92795</v>
      </c>
      <c r="X70" s="535">
        <v>0</v>
      </c>
      <c r="Y70" s="535">
        <v>0</v>
      </c>
      <c r="Z70" s="535">
        <v>16415</v>
      </c>
      <c r="AA70" s="536"/>
      <c r="AB70" s="530">
        <v>415</v>
      </c>
      <c r="AC70" s="530">
        <v>409</v>
      </c>
      <c r="AD70" s="530">
        <v>408</v>
      </c>
      <c r="AF70" s="535"/>
      <c r="AG70" s="535"/>
      <c r="AH70" s="535"/>
      <c r="AJ70" s="535"/>
      <c r="AK70" s="535"/>
      <c r="AL70" s="535"/>
    </row>
    <row r="71" spans="1:38" x14ac:dyDescent="0.25">
      <c r="A71" s="306" t="s">
        <v>99</v>
      </c>
      <c r="B71" s="533">
        <v>3412227</v>
      </c>
      <c r="C71" s="535">
        <v>130537.62813059035</v>
      </c>
      <c r="D71" s="535">
        <v>2716658.3375885761</v>
      </c>
      <c r="E71" s="535">
        <v>19751.330000000002</v>
      </c>
      <c r="F71" s="535">
        <v>2696907.0075885761</v>
      </c>
      <c r="G71" s="535"/>
      <c r="H71" s="535"/>
      <c r="I71" s="535">
        <v>0</v>
      </c>
      <c r="J71" s="535">
        <v>0</v>
      </c>
      <c r="K71" s="535">
        <v>2827444.6357191666</v>
      </c>
      <c r="L71" s="529"/>
      <c r="M71" s="529"/>
      <c r="N71" s="529"/>
      <c r="O71" s="535">
        <v>227057.24974929201</v>
      </c>
      <c r="P71" s="529"/>
      <c r="Q71" s="535">
        <v>2932451.2815346252</v>
      </c>
      <c r="R71" s="535">
        <v>2986119.8795917793</v>
      </c>
      <c r="S71" s="535"/>
      <c r="T71" s="535">
        <v>64854.125624720211</v>
      </c>
      <c r="U71" s="535"/>
      <c r="W71" s="535">
        <v>337940</v>
      </c>
      <c r="X71" s="535">
        <v>0</v>
      </c>
      <c r="Y71" s="535">
        <v>0</v>
      </c>
      <c r="Z71" s="535">
        <v>0</v>
      </c>
      <c r="AA71" s="536"/>
      <c r="AB71" s="530">
        <v>421</v>
      </c>
      <c r="AC71" s="530">
        <v>419</v>
      </c>
      <c r="AD71" s="530">
        <v>419</v>
      </c>
      <c r="AF71" s="535"/>
    </row>
    <row r="72" spans="1:38" x14ac:dyDescent="0.25">
      <c r="A72" s="306" t="s">
        <v>100</v>
      </c>
      <c r="B72" s="533">
        <v>3412065</v>
      </c>
      <c r="C72" s="535">
        <v>44689.2</v>
      </c>
      <c r="D72" s="535">
        <v>1395625.132033013</v>
      </c>
      <c r="E72" s="535">
        <v>11135.6</v>
      </c>
      <c r="F72" s="535">
        <v>1384489.5320330129</v>
      </c>
      <c r="G72" s="535">
        <v>384000</v>
      </c>
      <c r="H72" s="535">
        <v>547815.16133689194</v>
      </c>
      <c r="I72" s="535">
        <v>931815.16133689194</v>
      </c>
      <c r="J72" s="535">
        <v>0</v>
      </c>
      <c r="K72" s="535">
        <v>2360993.8933699047</v>
      </c>
      <c r="L72" s="529"/>
      <c r="M72" s="535">
        <v>116000</v>
      </c>
      <c r="N72" s="529"/>
      <c r="O72" s="535">
        <v>172751.35385895171</v>
      </c>
      <c r="P72" s="529"/>
      <c r="Q72" s="535">
        <v>2418015.8691836442</v>
      </c>
      <c r="R72" s="535">
        <v>2448226.5777762532</v>
      </c>
      <c r="S72" s="535"/>
      <c r="T72" s="535">
        <v>33029.281087507625</v>
      </c>
      <c r="U72" s="535">
        <v>15000</v>
      </c>
      <c r="W72" s="535">
        <v>92795</v>
      </c>
      <c r="X72" s="535">
        <v>0</v>
      </c>
      <c r="Y72" s="535">
        <v>0</v>
      </c>
      <c r="Z72" s="535">
        <v>0</v>
      </c>
      <c r="AA72" s="536"/>
      <c r="AB72" s="530">
        <v>245</v>
      </c>
      <c r="AC72" s="530">
        <v>240</v>
      </c>
      <c r="AD72" s="530">
        <v>239</v>
      </c>
      <c r="AF72" s="535"/>
      <c r="AG72" s="535"/>
      <c r="AH72" s="535"/>
      <c r="AJ72" s="535"/>
      <c r="AK72" s="535"/>
      <c r="AL72" s="535"/>
    </row>
    <row r="73" spans="1:38" x14ac:dyDescent="0.25">
      <c r="A73" s="306" t="s">
        <v>101</v>
      </c>
      <c r="B73" s="533">
        <v>3412238</v>
      </c>
      <c r="C73" s="535">
        <v>98829.113414634165</v>
      </c>
      <c r="D73" s="535">
        <v>1755278.6319831742</v>
      </c>
      <c r="E73" s="535">
        <v>15352.32</v>
      </c>
      <c r="F73" s="535">
        <v>1739926.3119831742</v>
      </c>
      <c r="G73" s="535"/>
      <c r="H73" s="535"/>
      <c r="I73" s="535">
        <v>0</v>
      </c>
      <c r="J73" s="535">
        <v>0</v>
      </c>
      <c r="K73" s="535">
        <v>1838755.4253978084</v>
      </c>
      <c r="L73" s="529"/>
      <c r="M73" s="529"/>
      <c r="N73" s="529"/>
      <c r="O73" s="535">
        <v>188839.71055282286</v>
      </c>
      <c r="P73" s="529"/>
      <c r="Q73" s="535">
        <v>1943208.4303674097</v>
      </c>
      <c r="R73" s="535">
        <v>2002536.0752170526</v>
      </c>
      <c r="S73" s="535"/>
      <c r="T73" s="535">
        <v>46784.649242538486</v>
      </c>
      <c r="U73" s="535"/>
      <c r="W73" s="535">
        <v>175895</v>
      </c>
      <c r="X73" s="535">
        <v>0</v>
      </c>
      <c r="Y73" s="535">
        <v>620</v>
      </c>
      <c r="Z73" s="535">
        <v>7035</v>
      </c>
      <c r="AA73" s="536"/>
      <c r="AB73" s="530">
        <v>334</v>
      </c>
      <c r="AC73" s="530">
        <v>339</v>
      </c>
      <c r="AD73" s="530">
        <v>344</v>
      </c>
      <c r="AF73" s="535"/>
    </row>
    <row r="74" spans="1:38" x14ac:dyDescent="0.25">
      <c r="A74" s="306" t="s">
        <v>102</v>
      </c>
      <c r="B74" s="533">
        <v>3412180</v>
      </c>
      <c r="C74" s="535">
        <v>0</v>
      </c>
      <c r="D74" s="535">
        <v>1860832.4999999998</v>
      </c>
      <c r="E74" s="535">
        <v>19224.92878345499</v>
      </c>
      <c r="F74" s="535">
        <v>1841607.5712165448</v>
      </c>
      <c r="G74" s="535"/>
      <c r="H74" s="535"/>
      <c r="I74" s="535">
        <v>0</v>
      </c>
      <c r="J74" s="535">
        <v>0</v>
      </c>
      <c r="K74" s="535">
        <v>1841607.5712165448</v>
      </c>
      <c r="L74" s="529"/>
      <c r="M74" s="529"/>
      <c r="N74" s="529"/>
      <c r="O74" s="535">
        <v>162907.13510128899</v>
      </c>
      <c r="P74" s="529"/>
      <c r="Q74" s="535">
        <v>2050574.8694826525</v>
      </c>
      <c r="R74" s="535">
        <v>2944100.4479261697</v>
      </c>
      <c r="S74" s="535"/>
      <c r="T74" s="535">
        <v>47315.616408957052</v>
      </c>
      <c r="U74" s="535"/>
      <c r="W74" s="535">
        <v>80330</v>
      </c>
      <c r="X74" s="535">
        <v>0</v>
      </c>
      <c r="Y74" s="535">
        <v>1240</v>
      </c>
      <c r="Z74" s="535">
        <v>0</v>
      </c>
      <c r="AA74" s="536"/>
      <c r="AB74" s="530">
        <v>428.5</v>
      </c>
      <c r="AC74" s="530">
        <v>459.5</v>
      </c>
      <c r="AD74" s="530">
        <v>469</v>
      </c>
      <c r="AF74" s="535"/>
    </row>
    <row r="75" spans="1:38" x14ac:dyDescent="0.25">
      <c r="A75" s="306" t="s">
        <v>103</v>
      </c>
      <c r="B75" s="533">
        <v>3412149</v>
      </c>
      <c r="C75" s="535">
        <v>0</v>
      </c>
      <c r="D75" s="535">
        <v>1543003.0000000002</v>
      </c>
      <c r="E75" s="535">
        <v>15791.9</v>
      </c>
      <c r="F75" s="535">
        <v>1527211.1000000003</v>
      </c>
      <c r="G75" s="535"/>
      <c r="H75" s="535"/>
      <c r="I75" s="535">
        <v>0</v>
      </c>
      <c r="J75" s="535">
        <v>0</v>
      </c>
      <c r="K75" s="535">
        <v>1527211.1000000003</v>
      </c>
      <c r="L75" s="529"/>
      <c r="M75" s="529"/>
      <c r="N75" s="529"/>
      <c r="O75" s="535">
        <v>159068.93152350458</v>
      </c>
      <c r="P75" s="529"/>
      <c r="Q75" s="535">
        <v>1606826.4677648302</v>
      </c>
      <c r="R75" s="535">
        <v>1552534.1946478873</v>
      </c>
      <c r="S75" s="535"/>
      <c r="T75" s="535">
        <v>38778.171915090948</v>
      </c>
      <c r="U75" s="535"/>
      <c r="W75" s="535">
        <v>26315</v>
      </c>
      <c r="X75" s="535">
        <v>0</v>
      </c>
      <c r="Y75" s="535">
        <v>930</v>
      </c>
      <c r="Z75" s="535">
        <v>4690</v>
      </c>
      <c r="AA75" s="536"/>
      <c r="AB75" s="530">
        <v>355</v>
      </c>
      <c r="AC75" s="530">
        <v>358</v>
      </c>
      <c r="AD75" s="530">
        <v>361</v>
      </c>
      <c r="AF75" s="535"/>
    </row>
    <row r="76" spans="1:38" x14ac:dyDescent="0.25">
      <c r="A76" s="306" t="s">
        <v>104</v>
      </c>
      <c r="B76" s="533">
        <v>3412236</v>
      </c>
      <c r="C76" s="535">
        <v>93618.112500000003</v>
      </c>
      <c r="D76" s="535">
        <v>2019449.53</v>
      </c>
      <c r="E76" s="535">
        <v>17217.14</v>
      </c>
      <c r="F76" s="535">
        <v>2002232.3900000001</v>
      </c>
      <c r="G76" s="535"/>
      <c r="H76" s="535"/>
      <c r="I76" s="535">
        <v>0</v>
      </c>
      <c r="J76" s="535">
        <v>0</v>
      </c>
      <c r="K76" s="535">
        <v>2095850.5025000002</v>
      </c>
      <c r="L76" s="529"/>
      <c r="M76" s="529"/>
      <c r="N76" s="529"/>
      <c r="O76" s="535">
        <v>194355.51835656143</v>
      </c>
      <c r="P76" s="529"/>
      <c r="Q76" s="535">
        <v>2254104.353322932</v>
      </c>
      <c r="R76" s="535">
        <v>2315992.992845892</v>
      </c>
      <c r="S76" s="535"/>
      <c r="T76" s="535">
        <v>56689.529398449471</v>
      </c>
      <c r="U76" s="535"/>
      <c r="W76" s="535">
        <v>288080</v>
      </c>
      <c r="X76" s="535">
        <v>0</v>
      </c>
      <c r="Y76" s="535">
        <v>0</v>
      </c>
      <c r="Z76" s="535">
        <v>0</v>
      </c>
      <c r="AA76" s="536"/>
      <c r="AB76" s="530">
        <v>368</v>
      </c>
      <c r="AC76" s="530">
        <v>380</v>
      </c>
      <c r="AD76" s="530">
        <v>384</v>
      </c>
      <c r="AF76" s="535"/>
    </row>
    <row r="77" spans="1:38" x14ac:dyDescent="0.25">
      <c r="A77" s="306" t="s">
        <v>105</v>
      </c>
      <c r="B77" s="533">
        <v>3412128</v>
      </c>
      <c r="C77" s="535">
        <v>72927.663157894742</v>
      </c>
      <c r="D77" s="535">
        <v>1664229.3116773861</v>
      </c>
      <c r="E77" s="535">
        <v>13218.3</v>
      </c>
      <c r="F77" s="535">
        <v>1651011.011677386</v>
      </c>
      <c r="G77" s="535"/>
      <c r="H77" s="535"/>
      <c r="I77" s="535">
        <v>0</v>
      </c>
      <c r="J77" s="535">
        <v>0</v>
      </c>
      <c r="K77" s="535">
        <v>1723938.6748352807</v>
      </c>
      <c r="L77" s="529"/>
      <c r="M77" s="529"/>
      <c r="N77" s="529"/>
      <c r="O77" s="535">
        <v>138725.75028476684</v>
      </c>
      <c r="P77" s="529"/>
      <c r="Q77" s="535">
        <v>1825075.8050963022</v>
      </c>
      <c r="R77" s="535">
        <v>1880176.5079389066</v>
      </c>
      <c r="S77" s="535"/>
      <c r="T77" s="535">
        <v>42253.859561444806</v>
      </c>
      <c r="U77" s="535"/>
      <c r="W77" s="535">
        <v>177280</v>
      </c>
      <c r="X77" s="535">
        <v>1345</v>
      </c>
      <c r="Y77" s="535">
        <v>0</v>
      </c>
      <c r="Z77" s="535">
        <v>11725</v>
      </c>
      <c r="AA77" s="536"/>
      <c r="AB77" s="530">
        <v>285</v>
      </c>
      <c r="AC77" s="530">
        <v>290</v>
      </c>
      <c r="AD77" s="530">
        <v>293</v>
      </c>
      <c r="AF77" s="535"/>
    </row>
    <row r="78" spans="1:38" x14ac:dyDescent="0.25">
      <c r="A78" s="306" t="s">
        <v>106</v>
      </c>
      <c r="B78" s="533">
        <v>3412166</v>
      </c>
      <c r="C78" s="535">
        <v>78460.556149732613</v>
      </c>
      <c r="D78" s="535">
        <v>1376755.2719263018</v>
      </c>
      <c r="E78" s="535">
        <v>9784.09</v>
      </c>
      <c r="F78" s="535">
        <v>1366971.1819263017</v>
      </c>
      <c r="G78" s="535"/>
      <c r="H78" s="535"/>
      <c r="I78" s="535">
        <v>0</v>
      </c>
      <c r="J78" s="535">
        <v>0</v>
      </c>
      <c r="K78" s="535">
        <v>1445431.7380760342</v>
      </c>
      <c r="L78" s="529"/>
      <c r="M78" s="529"/>
      <c r="N78" s="529"/>
      <c r="O78" s="535">
        <v>131031.63497216</v>
      </c>
      <c r="P78" s="529"/>
      <c r="Q78" s="535">
        <v>1523704.5856074113</v>
      </c>
      <c r="R78" s="535">
        <v>1543248.9470781786</v>
      </c>
      <c r="S78" s="535"/>
      <c r="T78" s="535">
        <v>34714.906632369486</v>
      </c>
      <c r="U78" s="535"/>
      <c r="W78" s="535">
        <v>178665</v>
      </c>
      <c r="X78" s="535">
        <v>0</v>
      </c>
      <c r="Y78" s="535">
        <v>0</v>
      </c>
      <c r="Z78" s="535">
        <v>7035</v>
      </c>
      <c r="AA78" s="536"/>
      <c r="AB78" s="530">
        <v>208</v>
      </c>
      <c r="AC78" s="530">
        <v>211</v>
      </c>
      <c r="AD78" s="530">
        <v>210</v>
      </c>
      <c r="AF78" s="535"/>
    </row>
    <row r="79" spans="1:38" x14ac:dyDescent="0.25">
      <c r="A79" s="306" t="s">
        <v>107</v>
      </c>
      <c r="B79" s="533">
        <v>3412009</v>
      </c>
      <c r="C79" s="535">
        <v>120740.50348432058</v>
      </c>
      <c r="D79" s="535">
        <v>2682869</v>
      </c>
      <c r="E79" s="535">
        <v>27899.08</v>
      </c>
      <c r="F79" s="535">
        <v>2654969.92</v>
      </c>
      <c r="G79" s="535"/>
      <c r="H79" s="535"/>
      <c r="I79" s="535">
        <v>0</v>
      </c>
      <c r="J79" s="535">
        <v>0</v>
      </c>
      <c r="K79" s="535">
        <v>2775710.4234843203</v>
      </c>
      <c r="L79" s="529"/>
      <c r="M79" s="529"/>
      <c r="N79" s="529"/>
      <c r="O79" s="535">
        <v>115621.40487626483</v>
      </c>
      <c r="P79" s="529"/>
      <c r="Q79" s="535">
        <v>2928897.7516592722</v>
      </c>
      <c r="R79" s="535">
        <v>2982513.0878704367</v>
      </c>
      <c r="S79" s="535"/>
      <c r="T79" s="535">
        <v>71642.501805678126</v>
      </c>
      <c r="U79" s="535"/>
      <c r="W79" s="535">
        <v>137115</v>
      </c>
      <c r="X79" s="535">
        <v>0</v>
      </c>
      <c r="Y79" s="535">
        <v>0</v>
      </c>
      <c r="Z79" s="535">
        <v>25795</v>
      </c>
      <c r="AA79" s="536"/>
      <c r="AB79" s="530">
        <v>621</v>
      </c>
      <c r="AC79" s="530">
        <v>628</v>
      </c>
      <c r="AD79" s="530">
        <v>628</v>
      </c>
      <c r="AF79" s="535"/>
    </row>
    <row r="80" spans="1:38" x14ac:dyDescent="0.25">
      <c r="A80" s="149" t="s">
        <v>230</v>
      </c>
      <c r="B80" s="152" t="s">
        <v>230</v>
      </c>
      <c r="C80" s="152" t="s">
        <v>230</v>
      </c>
      <c r="D80" s="153" t="s">
        <v>230</v>
      </c>
      <c r="E80" s="153" t="s">
        <v>230</v>
      </c>
      <c r="F80" s="153" t="s">
        <v>230</v>
      </c>
      <c r="G80" s="153" t="s">
        <v>230</v>
      </c>
      <c r="H80" s="153" t="s">
        <v>230</v>
      </c>
      <c r="I80" s="153" t="s">
        <v>230</v>
      </c>
      <c r="J80" s="153" t="s">
        <v>230</v>
      </c>
      <c r="K80" s="153" t="s">
        <v>230</v>
      </c>
      <c r="L80" s="529"/>
      <c r="M80" s="153" t="s">
        <v>230</v>
      </c>
      <c r="N80" s="529"/>
      <c r="O80" s="153" t="s">
        <v>230</v>
      </c>
      <c r="P80" s="529"/>
      <c r="Q80" s="153" t="s">
        <v>230</v>
      </c>
      <c r="R80" s="153"/>
      <c r="S80" s="153"/>
      <c r="T80" s="153" t="s">
        <v>230</v>
      </c>
      <c r="U80" s="153"/>
      <c r="W80" s="153" t="s">
        <v>230</v>
      </c>
      <c r="X80" s="153"/>
      <c r="Y80" s="153" t="s">
        <v>230</v>
      </c>
      <c r="Z80" s="153" t="s">
        <v>230</v>
      </c>
      <c r="AA80" s="536"/>
      <c r="AB80" s="148" t="s">
        <v>230</v>
      </c>
      <c r="AC80" s="148"/>
      <c r="AD80" s="148"/>
    </row>
    <row r="81" spans="1:32" x14ac:dyDescent="0.25">
      <c r="A81" s="306" t="s">
        <v>234</v>
      </c>
      <c r="B81" s="528"/>
      <c r="C81" s="535">
        <v>5206992.6520122094</v>
      </c>
      <c r="D81" s="535">
        <v>97876357.281760514</v>
      </c>
      <c r="E81" s="535">
        <v>878870.16870166268</v>
      </c>
      <c r="F81" s="535">
        <v>96997487.113058805</v>
      </c>
      <c r="G81" s="535">
        <v>1228000</v>
      </c>
      <c r="H81" s="535">
        <v>1293140.4151096512</v>
      </c>
      <c r="I81" s="535">
        <v>2521140.4151096512</v>
      </c>
      <c r="J81" s="535">
        <v>0</v>
      </c>
      <c r="K81" s="535">
        <v>104725620.18018068</v>
      </c>
      <c r="L81" s="529"/>
      <c r="M81" s="535">
        <v>332000</v>
      </c>
      <c r="N81" s="529"/>
      <c r="O81" s="535">
        <v>8886951.2408821881</v>
      </c>
      <c r="P81" s="535"/>
      <c r="Q81" s="535">
        <v>109911008.1264351</v>
      </c>
      <c r="R81" s="535">
        <v>113039892.86815906</v>
      </c>
      <c r="S81" s="535"/>
      <c r="T81" s="535">
        <v>2622099.3637809022</v>
      </c>
      <c r="U81" s="535">
        <v>46800</v>
      </c>
      <c r="W81" s="535">
        <v>9379220</v>
      </c>
      <c r="X81" s="535">
        <v>41695</v>
      </c>
      <c r="Y81" s="535">
        <v>17980</v>
      </c>
      <c r="Z81" s="535">
        <v>293125</v>
      </c>
      <c r="AA81" s="535"/>
      <c r="AB81" s="530">
        <v>19170.583333333336</v>
      </c>
      <c r="AC81" s="530">
        <v>19308.083333333336</v>
      </c>
      <c r="AD81" s="530">
        <v>19353</v>
      </c>
    </row>
    <row r="82" spans="1:32" x14ac:dyDescent="0.25">
      <c r="A82" s="149" t="s">
        <v>230</v>
      </c>
      <c r="B82" s="152" t="s">
        <v>230</v>
      </c>
      <c r="C82" s="152" t="s">
        <v>230</v>
      </c>
      <c r="D82" s="153" t="s">
        <v>230</v>
      </c>
      <c r="E82" s="153" t="s">
        <v>230</v>
      </c>
      <c r="F82" s="153" t="s">
        <v>230</v>
      </c>
      <c r="G82" s="153" t="s">
        <v>230</v>
      </c>
      <c r="H82" s="153" t="s">
        <v>230</v>
      </c>
      <c r="I82" s="153" t="s">
        <v>230</v>
      </c>
      <c r="J82" s="153" t="s">
        <v>230</v>
      </c>
      <c r="K82" s="153" t="s">
        <v>230</v>
      </c>
      <c r="L82" s="529"/>
      <c r="M82" s="153" t="s">
        <v>230</v>
      </c>
      <c r="N82" s="529"/>
      <c r="O82" s="153" t="s">
        <v>230</v>
      </c>
      <c r="P82" s="529"/>
      <c r="Q82" s="153" t="s">
        <v>230</v>
      </c>
      <c r="R82" s="153"/>
      <c r="S82" s="153"/>
      <c r="T82" s="153" t="s">
        <v>230</v>
      </c>
      <c r="U82" s="153" t="s">
        <v>230</v>
      </c>
      <c r="W82" s="153" t="s">
        <v>230</v>
      </c>
      <c r="X82" s="153"/>
      <c r="Y82" s="153" t="s">
        <v>230</v>
      </c>
      <c r="Z82" s="153" t="s">
        <v>230</v>
      </c>
      <c r="AA82" s="536"/>
      <c r="AB82" s="148" t="s">
        <v>230</v>
      </c>
      <c r="AC82" s="148"/>
      <c r="AD82" s="148"/>
    </row>
    <row r="83" spans="1:32" x14ac:dyDescent="0.25">
      <c r="A83" s="306" t="s">
        <v>235</v>
      </c>
      <c r="B83" s="528"/>
      <c r="C83" s="535"/>
      <c r="D83" s="535"/>
      <c r="E83" s="535"/>
      <c r="F83" s="535"/>
      <c r="G83" s="535"/>
      <c r="H83" s="535"/>
      <c r="I83" s="535"/>
      <c r="J83" s="535"/>
      <c r="K83" s="535"/>
      <c r="L83" s="529"/>
      <c r="M83" s="529"/>
      <c r="N83" s="529"/>
      <c r="O83" s="535"/>
      <c r="P83" s="529"/>
      <c r="Q83" s="535"/>
      <c r="R83" s="535"/>
      <c r="S83" s="535"/>
      <c r="T83" s="535"/>
      <c r="U83" s="535"/>
      <c r="W83" s="535"/>
      <c r="X83" s="535"/>
      <c r="Y83" s="535"/>
      <c r="Z83" s="535"/>
      <c r="AA83" s="536"/>
      <c r="AB83" s="530"/>
      <c r="AD83" s="530"/>
    </row>
    <row r="84" spans="1:32" x14ac:dyDescent="0.25">
      <c r="A84" s="306" t="s">
        <v>236</v>
      </c>
      <c r="B84" s="528"/>
      <c r="C84" s="535"/>
      <c r="D84" s="535"/>
      <c r="E84" s="535"/>
      <c r="F84" s="535"/>
      <c r="G84" s="535"/>
      <c r="H84" s="535"/>
      <c r="I84" s="535"/>
      <c r="J84" s="535"/>
      <c r="K84" s="535"/>
      <c r="L84" s="529"/>
      <c r="M84" s="529"/>
      <c r="N84" s="529"/>
      <c r="O84" s="535"/>
      <c r="P84" s="529"/>
      <c r="Q84" s="535"/>
      <c r="R84" s="535"/>
      <c r="S84" s="535"/>
      <c r="T84" s="535"/>
      <c r="U84" s="535"/>
      <c r="W84" s="535"/>
      <c r="X84" s="535"/>
      <c r="Y84" s="535"/>
      <c r="Z84" s="535"/>
      <c r="AA84" s="536"/>
      <c r="AB84" s="530"/>
      <c r="AD84" s="530"/>
    </row>
    <row r="85" spans="1:32" x14ac:dyDescent="0.25">
      <c r="A85" s="306" t="s">
        <v>108</v>
      </c>
      <c r="B85" s="533">
        <v>3413329</v>
      </c>
      <c r="C85" s="535">
        <v>0</v>
      </c>
      <c r="D85" s="535">
        <v>1818820.2</v>
      </c>
      <c r="E85" s="535">
        <v>18859.5</v>
      </c>
      <c r="F85" s="535">
        <v>1799960.7</v>
      </c>
      <c r="G85" s="535"/>
      <c r="H85" s="535"/>
      <c r="I85" s="535">
        <v>0</v>
      </c>
      <c r="J85" s="535">
        <v>0</v>
      </c>
      <c r="K85" s="535">
        <v>1799960.7</v>
      </c>
      <c r="L85" s="529"/>
      <c r="M85" s="529"/>
      <c r="N85" s="529"/>
      <c r="O85" s="535">
        <v>151970.16694916805</v>
      </c>
      <c r="P85" s="529"/>
      <c r="Q85" s="535">
        <v>1875555.0184873473</v>
      </c>
      <c r="R85" s="535">
        <v>1906686.4958044023</v>
      </c>
      <c r="S85" s="535"/>
      <c r="T85" s="535">
        <v>44990.682970705195</v>
      </c>
      <c r="U85" s="535"/>
      <c r="W85" s="535">
        <v>19390</v>
      </c>
      <c r="X85" s="535">
        <v>0</v>
      </c>
      <c r="Y85" s="535">
        <v>0</v>
      </c>
      <c r="Z85" s="535">
        <v>16415</v>
      </c>
      <c r="AA85" s="536"/>
      <c r="AB85" s="530">
        <v>425</v>
      </c>
      <c r="AC85" s="530">
        <v>424</v>
      </c>
      <c r="AD85" s="530">
        <v>423</v>
      </c>
      <c r="AF85" s="535"/>
    </row>
    <row r="86" spans="1:32" x14ac:dyDescent="0.25">
      <c r="A86" s="306" t="s">
        <v>109</v>
      </c>
      <c r="B86" s="533">
        <v>3412232</v>
      </c>
      <c r="C86" s="535">
        <v>48982.732500000006</v>
      </c>
      <c r="D86" s="535">
        <v>1322183.0393209136</v>
      </c>
      <c r="E86" s="535">
        <v>10581.71</v>
      </c>
      <c r="F86" s="535">
        <v>1311601.3293209136</v>
      </c>
      <c r="G86" s="535"/>
      <c r="H86" s="535"/>
      <c r="I86" s="535">
        <v>0</v>
      </c>
      <c r="J86" s="535">
        <v>0</v>
      </c>
      <c r="K86" s="535">
        <v>1360584.0618209136</v>
      </c>
      <c r="L86" s="529"/>
      <c r="M86" s="529"/>
      <c r="N86" s="529"/>
      <c r="O86" s="535">
        <v>144734.04653471569</v>
      </c>
      <c r="P86" s="529"/>
      <c r="Q86" s="535">
        <v>1507747.08714482</v>
      </c>
      <c r="R86" s="535">
        <v>1584826.5806777983</v>
      </c>
      <c r="S86" s="535"/>
      <c r="T86" s="535">
        <v>34952.084980604261</v>
      </c>
      <c r="U86" s="535"/>
      <c r="W86" s="535">
        <v>157890</v>
      </c>
      <c r="X86" s="535">
        <v>0</v>
      </c>
      <c r="Y86" s="535">
        <v>0</v>
      </c>
      <c r="Z86" s="535">
        <v>0</v>
      </c>
      <c r="AA86" s="536"/>
      <c r="AB86" s="530">
        <v>227</v>
      </c>
      <c r="AC86" s="530">
        <v>243</v>
      </c>
      <c r="AD86" s="530">
        <v>252</v>
      </c>
      <c r="AF86" s="535"/>
    </row>
    <row r="87" spans="1:32" x14ac:dyDescent="0.25">
      <c r="A87" s="306" t="s">
        <v>110</v>
      </c>
      <c r="B87" s="533">
        <v>3413310</v>
      </c>
      <c r="C87" s="535">
        <v>101715.53590909092</v>
      </c>
      <c r="D87" s="535">
        <v>1665993.4</v>
      </c>
      <c r="E87" s="535">
        <v>16004.48</v>
      </c>
      <c r="F87" s="535">
        <v>1649988.92</v>
      </c>
      <c r="G87" s="535"/>
      <c r="H87" s="535"/>
      <c r="I87" s="535">
        <v>0</v>
      </c>
      <c r="J87" s="535">
        <v>0</v>
      </c>
      <c r="K87" s="535">
        <v>1751704.4559090908</v>
      </c>
      <c r="L87" s="529"/>
      <c r="M87" s="529"/>
      <c r="N87" s="529"/>
      <c r="O87" s="535">
        <v>162943.48401552002</v>
      </c>
      <c r="P87" s="529"/>
      <c r="Q87" s="535">
        <v>1853476.756320528</v>
      </c>
      <c r="R87" s="535">
        <v>1858253.5698562877</v>
      </c>
      <c r="S87" s="535"/>
      <c r="T87" s="535">
        <v>47292.191386909173</v>
      </c>
      <c r="U87" s="535"/>
      <c r="W87" s="535">
        <v>163430</v>
      </c>
      <c r="X87" s="535">
        <v>0</v>
      </c>
      <c r="Y87" s="535">
        <v>620</v>
      </c>
      <c r="Z87" s="535">
        <v>7035</v>
      </c>
      <c r="AA87" s="536"/>
      <c r="AB87" s="530">
        <v>351</v>
      </c>
      <c r="AC87" s="530">
        <v>356</v>
      </c>
      <c r="AD87" s="530">
        <v>350</v>
      </c>
      <c r="AF87" s="535"/>
    </row>
    <row r="88" spans="1:32" x14ac:dyDescent="0.25">
      <c r="A88" s="306" t="s">
        <v>111</v>
      </c>
      <c r="B88" s="533">
        <v>3413327</v>
      </c>
      <c r="C88" s="535">
        <v>0</v>
      </c>
      <c r="D88" s="535">
        <v>914185.41999999993</v>
      </c>
      <c r="E88" s="535">
        <v>9353.32</v>
      </c>
      <c r="F88" s="535">
        <v>904832.1</v>
      </c>
      <c r="G88" s="535"/>
      <c r="H88" s="535"/>
      <c r="I88" s="535">
        <v>0</v>
      </c>
      <c r="J88" s="535">
        <v>0</v>
      </c>
      <c r="K88" s="535">
        <v>904832.1</v>
      </c>
      <c r="L88" s="529"/>
      <c r="M88" s="529"/>
      <c r="N88" s="529"/>
      <c r="O88" s="535">
        <v>63509.680469965715</v>
      </c>
      <c r="P88" s="529"/>
      <c r="Q88" s="535">
        <v>942743.7739666038</v>
      </c>
      <c r="R88" s="535">
        <v>959215.47079139028</v>
      </c>
      <c r="S88" s="535"/>
      <c r="T88" s="535">
        <v>25619.165779695621</v>
      </c>
      <c r="U88" s="535"/>
      <c r="W88" s="535">
        <v>34625</v>
      </c>
      <c r="X88" s="535">
        <v>0</v>
      </c>
      <c r="Y88" s="535">
        <v>0</v>
      </c>
      <c r="Z88" s="535">
        <v>2345</v>
      </c>
      <c r="AA88" s="536"/>
      <c r="AB88" s="530">
        <v>209</v>
      </c>
      <c r="AC88" s="530">
        <v>208</v>
      </c>
      <c r="AD88" s="530">
        <v>208</v>
      </c>
      <c r="AF88" s="535"/>
    </row>
    <row r="89" spans="1:32" x14ac:dyDescent="0.25">
      <c r="A89" s="149" t="s">
        <v>230</v>
      </c>
      <c r="B89" s="152" t="s">
        <v>230</v>
      </c>
      <c r="C89" s="153" t="s">
        <v>230</v>
      </c>
      <c r="D89" s="153" t="s">
        <v>230</v>
      </c>
      <c r="E89" s="153" t="s">
        <v>230</v>
      </c>
      <c r="F89" s="153" t="s">
        <v>230</v>
      </c>
      <c r="G89" s="153" t="s">
        <v>230</v>
      </c>
      <c r="H89" s="153" t="s">
        <v>230</v>
      </c>
      <c r="I89" s="153" t="s">
        <v>230</v>
      </c>
      <c r="J89" s="153" t="s">
        <v>230</v>
      </c>
      <c r="K89" s="153" t="s">
        <v>230</v>
      </c>
      <c r="L89" s="529"/>
      <c r="M89" s="153" t="s">
        <v>230</v>
      </c>
      <c r="N89" s="529"/>
      <c r="O89" s="153" t="s">
        <v>230</v>
      </c>
      <c r="P89" s="529"/>
      <c r="Q89" s="153" t="s">
        <v>230</v>
      </c>
      <c r="R89" s="153"/>
      <c r="S89" s="153"/>
      <c r="T89" s="153" t="s">
        <v>230</v>
      </c>
      <c r="U89" s="153" t="s">
        <v>230</v>
      </c>
      <c r="W89" s="153" t="s">
        <v>230</v>
      </c>
      <c r="X89" s="153"/>
      <c r="Y89" s="153" t="s">
        <v>230</v>
      </c>
      <c r="Z89" s="153" t="s">
        <v>230</v>
      </c>
      <c r="AA89" s="536"/>
      <c r="AB89" s="148" t="s">
        <v>230</v>
      </c>
      <c r="AC89" s="148"/>
      <c r="AD89" s="148"/>
    </row>
    <row r="90" spans="1:32" x14ac:dyDescent="0.25">
      <c r="A90" s="306" t="s">
        <v>237</v>
      </c>
      <c r="B90" s="528"/>
      <c r="C90" s="535">
        <v>150698.26840909093</v>
      </c>
      <c r="D90" s="535">
        <v>5721182.0593209136</v>
      </c>
      <c r="E90" s="535">
        <v>54799.01</v>
      </c>
      <c r="F90" s="535">
        <v>5666383.0493209129</v>
      </c>
      <c r="G90" s="535">
        <v>0</v>
      </c>
      <c r="H90" s="535">
        <v>0</v>
      </c>
      <c r="I90" s="535">
        <v>0</v>
      </c>
      <c r="J90" s="535">
        <v>0</v>
      </c>
      <c r="K90" s="535">
        <v>5817081.317730004</v>
      </c>
      <c r="L90" s="529"/>
      <c r="M90" s="535">
        <v>0</v>
      </c>
      <c r="N90" s="529"/>
      <c r="O90" s="535">
        <v>523157.37796936953</v>
      </c>
      <c r="P90" s="535"/>
      <c r="Q90" s="535">
        <v>6179522.635919299</v>
      </c>
      <c r="R90" s="535">
        <v>6308982.1171298781</v>
      </c>
      <c r="S90" s="535"/>
      <c r="T90" s="535">
        <v>152854.12511791423</v>
      </c>
      <c r="U90" s="535">
        <v>0</v>
      </c>
      <c r="W90" s="535">
        <v>375335</v>
      </c>
      <c r="X90" s="535">
        <v>0</v>
      </c>
      <c r="Y90" s="535">
        <v>620</v>
      </c>
      <c r="Z90" s="535">
        <v>25795</v>
      </c>
      <c r="AA90" s="535"/>
      <c r="AB90" s="530">
        <v>1212</v>
      </c>
      <c r="AC90" s="530">
        <v>1231</v>
      </c>
      <c r="AD90" s="530">
        <v>1233</v>
      </c>
    </row>
    <row r="91" spans="1:32" x14ac:dyDescent="0.25">
      <c r="A91" s="149" t="s">
        <v>230</v>
      </c>
      <c r="B91" s="152" t="s">
        <v>230</v>
      </c>
      <c r="C91" s="153" t="s">
        <v>230</v>
      </c>
      <c r="D91" s="153" t="s">
        <v>230</v>
      </c>
      <c r="E91" s="153" t="s">
        <v>230</v>
      </c>
      <c r="F91" s="153" t="s">
        <v>230</v>
      </c>
      <c r="G91" s="153" t="s">
        <v>230</v>
      </c>
      <c r="H91" s="153" t="s">
        <v>230</v>
      </c>
      <c r="I91" s="153" t="s">
        <v>230</v>
      </c>
      <c r="J91" s="153" t="s">
        <v>230</v>
      </c>
      <c r="K91" s="153" t="s">
        <v>230</v>
      </c>
      <c r="L91" s="529"/>
      <c r="M91" s="153" t="s">
        <v>230</v>
      </c>
      <c r="N91" s="529"/>
      <c r="O91" s="153" t="s">
        <v>230</v>
      </c>
      <c r="P91" s="529"/>
      <c r="Q91" s="153" t="s">
        <v>230</v>
      </c>
      <c r="R91" s="153"/>
      <c r="S91" s="153"/>
      <c r="T91" s="153" t="s">
        <v>230</v>
      </c>
      <c r="U91" s="153"/>
      <c r="W91" s="153" t="s">
        <v>230</v>
      </c>
      <c r="X91" s="153"/>
      <c r="Y91" s="153" t="s">
        <v>230</v>
      </c>
      <c r="Z91" s="153" t="s">
        <v>230</v>
      </c>
      <c r="AA91" s="536"/>
      <c r="AB91" s="148" t="s">
        <v>230</v>
      </c>
      <c r="AC91" s="148"/>
      <c r="AD91" s="148"/>
    </row>
    <row r="92" spans="1:32" x14ac:dyDescent="0.25">
      <c r="A92" s="306" t="s">
        <v>235</v>
      </c>
      <c r="B92" s="528"/>
      <c r="C92" s="535"/>
      <c r="D92" s="535"/>
      <c r="E92" s="535"/>
      <c r="F92" s="535"/>
      <c r="G92" s="535"/>
      <c r="H92" s="535"/>
      <c r="I92" s="535"/>
      <c r="J92" s="535"/>
      <c r="K92" s="535"/>
      <c r="L92" s="529"/>
      <c r="M92" s="529"/>
      <c r="N92" s="529"/>
      <c r="O92" s="535"/>
      <c r="P92" s="529"/>
      <c r="Q92" s="535"/>
      <c r="R92" s="535"/>
      <c r="S92" s="535"/>
      <c r="T92" s="535"/>
      <c r="U92" s="535"/>
      <c r="W92" s="535"/>
      <c r="X92" s="535"/>
      <c r="Y92" s="535"/>
      <c r="Z92" s="535"/>
      <c r="AA92" s="536"/>
      <c r="AB92" s="530"/>
      <c r="AD92" s="530"/>
    </row>
    <row r="93" spans="1:32" x14ac:dyDescent="0.25">
      <c r="A93" s="306" t="s">
        <v>238</v>
      </c>
      <c r="B93" s="528"/>
      <c r="C93" s="535"/>
      <c r="D93" s="535"/>
      <c r="E93" s="535"/>
      <c r="F93" s="535"/>
      <c r="G93" s="535"/>
      <c r="H93" s="535"/>
      <c r="I93" s="535"/>
      <c r="J93" s="535"/>
      <c r="K93" s="535"/>
      <c r="L93" s="529"/>
      <c r="M93" s="529"/>
      <c r="N93" s="529"/>
      <c r="O93" s="535"/>
      <c r="P93" s="529"/>
      <c r="Q93" s="535"/>
      <c r="R93" s="535"/>
      <c r="S93" s="535"/>
      <c r="T93" s="153"/>
      <c r="U93" s="153"/>
      <c r="V93" s="535"/>
      <c r="W93" s="535"/>
      <c r="X93" s="535"/>
      <c r="Y93" s="535"/>
      <c r="Z93" s="535"/>
      <c r="AA93" s="536"/>
      <c r="AB93" s="530"/>
      <c r="AD93" s="530"/>
    </row>
    <row r="94" spans="1:32" x14ac:dyDescent="0.25">
      <c r="A94" s="306" t="s">
        <v>112</v>
      </c>
      <c r="B94" s="533">
        <v>3413965</v>
      </c>
      <c r="C94" s="535">
        <v>107489.38040816328</v>
      </c>
      <c r="D94" s="535">
        <v>2064403.8900000001</v>
      </c>
      <c r="E94" s="535">
        <v>18075.34</v>
      </c>
      <c r="F94" s="535">
        <v>2046328.55</v>
      </c>
      <c r="G94" s="535"/>
      <c r="H94" s="535"/>
      <c r="I94" s="535">
        <v>0</v>
      </c>
      <c r="J94" s="535">
        <v>0</v>
      </c>
      <c r="K94" s="535">
        <v>2153817.9304081635</v>
      </c>
      <c r="L94" s="529"/>
      <c r="M94" s="529"/>
      <c r="N94" s="529"/>
      <c r="O94" s="535">
        <v>200092.15764179319</v>
      </c>
      <c r="P94" s="529"/>
      <c r="Q94" s="535">
        <v>2176863.7092646346</v>
      </c>
      <c r="R94" s="535">
        <v>2189633.2646021638</v>
      </c>
      <c r="S94" s="535"/>
      <c r="T94" s="535">
        <v>61271.073293980233</v>
      </c>
      <c r="U94" s="535"/>
      <c r="W94" s="535">
        <v>331015</v>
      </c>
      <c r="X94" s="535">
        <v>0</v>
      </c>
      <c r="Y94" s="535">
        <v>0</v>
      </c>
      <c r="Z94" s="535">
        <v>7035</v>
      </c>
      <c r="AA94" s="536"/>
      <c r="AB94" s="530">
        <v>383</v>
      </c>
      <c r="AC94" s="530">
        <v>368</v>
      </c>
      <c r="AD94" s="530">
        <v>363</v>
      </c>
      <c r="AF94" s="535"/>
    </row>
    <row r="95" spans="1:32" x14ac:dyDescent="0.25">
      <c r="A95" s="306" t="s">
        <v>113</v>
      </c>
      <c r="B95" s="533">
        <v>3413001</v>
      </c>
      <c r="C95" s="535">
        <v>77041.569767441862</v>
      </c>
      <c r="D95" s="535">
        <v>1321824.3999999999</v>
      </c>
      <c r="E95" s="535">
        <v>11659.27</v>
      </c>
      <c r="F95" s="535">
        <v>1310165.1299999999</v>
      </c>
      <c r="G95" s="535"/>
      <c r="H95" s="535"/>
      <c r="I95" s="535">
        <v>0</v>
      </c>
      <c r="J95" s="535">
        <v>0</v>
      </c>
      <c r="K95" s="535">
        <v>1387206.6997674417</v>
      </c>
      <c r="L95" s="529"/>
      <c r="M95" s="529"/>
      <c r="N95" s="529"/>
      <c r="O95" s="535">
        <v>103590.90842657708</v>
      </c>
      <c r="P95" s="529"/>
      <c r="Q95" s="535">
        <v>1495096.0832861864</v>
      </c>
      <c r="R95" s="535">
        <v>1510753.5007741484</v>
      </c>
      <c r="S95" s="535"/>
      <c r="T95" s="535">
        <v>39060.248222250819</v>
      </c>
      <c r="U95" s="535"/>
      <c r="W95" s="535">
        <v>188360</v>
      </c>
      <c r="X95" s="535">
        <v>4035</v>
      </c>
      <c r="Y95" s="535">
        <v>0</v>
      </c>
      <c r="Z95" s="535">
        <v>0</v>
      </c>
      <c r="AA95" s="536"/>
      <c r="AB95" s="530">
        <v>249</v>
      </c>
      <c r="AC95" s="530">
        <v>258</v>
      </c>
      <c r="AD95" s="530">
        <v>256</v>
      </c>
      <c r="AF95" s="535"/>
    </row>
    <row r="96" spans="1:32" x14ac:dyDescent="0.25">
      <c r="A96" s="306" t="s">
        <v>114</v>
      </c>
      <c r="B96" s="533">
        <v>3412004</v>
      </c>
      <c r="C96" s="535">
        <v>120181.92639653817</v>
      </c>
      <c r="D96" s="535">
        <v>2129848.0599999996</v>
      </c>
      <c r="E96" s="535">
        <v>18550.27</v>
      </c>
      <c r="F96" s="535">
        <v>2111297.7899999996</v>
      </c>
      <c r="G96" s="535"/>
      <c r="H96" s="535"/>
      <c r="I96" s="535">
        <v>0</v>
      </c>
      <c r="J96" s="535">
        <v>0</v>
      </c>
      <c r="K96" s="535">
        <v>2231479.7163965376</v>
      </c>
      <c r="L96" s="529"/>
      <c r="M96" s="529"/>
      <c r="N96" s="529"/>
      <c r="O96" s="535">
        <v>231153.68480727574</v>
      </c>
      <c r="P96" s="529"/>
      <c r="Q96" s="535">
        <v>2284706.8729697992</v>
      </c>
      <c r="R96" s="535">
        <v>2288454.0487160147</v>
      </c>
      <c r="S96" s="535"/>
      <c r="T96" s="535">
        <v>58908.074194900568</v>
      </c>
      <c r="U96" s="535"/>
      <c r="W96" s="535">
        <v>267305</v>
      </c>
      <c r="X96" s="535">
        <v>0</v>
      </c>
      <c r="Y96" s="535">
        <v>310</v>
      </c>
      <c r="Z96" s="535">
        <v>2345</v>
      </c>
      <c r="AA96" s="536"/>
      <c r="AB96" s="530">
        <v>399</v>
      </c>
      <c r="AC96" s="530">
        <v>390</v>
      </c>
      <c r="AD96" s="530">
        <v>383</v>
      </c>
      <c r="AF96" s="535"/>
    </row>
    <row r="97" spans="1:38" x14ac:dyDescent="0.25">
      <c r="A97" s="306" t="s">
        <v>115</v>
      </c>
      <c r="B97" s="533">
        <v>3413015</v>
      </c>
      <c r="C97" s="535">
        <v>24648.254464285717</v>
      </c>
      <c r="D97" s="535">
        <v>871767.28</v>
      </c>
      <c r="E97" s="535">
        <v>7275.13</v>
      </c>
      <c r="F97" s="535">
        <v>864492.15</v>
      </c>
      <c r="G97" s="535"/>
      <c r="H97" s="535"/>
      <c r="I97" s="535">
        <v>0</v>
      </c>
      <c r="J97" s="535">
        <v>0</v>
      </c>
      <c r="K97" s="535">
        <v>889140.4044642857</v>
      </c>
      <c r="L97" s="529"/>
      <c r="M97" s="529"/>
      <c r="N97" s="529"/>
      <c r="O97" s="535">
        <v>89459.726229120002</v>
      </c>
      <c r="P97" s="529"/>
      <c r="Q97" s="535">
        <v>870629.70090755529</v>
      </c>
      <c r="R97" s="535">
        <v>829707.43076130562</v>
      </c>
      <c r="S97" s="535"/>
      <c r="T97" s="535">
        <v>25351.730111315694</v>
      </c>
      <c r="U97" s="535"/>
      <c r="W97" s="535">
        <v>110800</v>
      </c>
      <c r="X97" s="535">
        <v>2690</v>
      </c>
      <c r="Y97" s="535">
        <v>0</v>
      </c>
      <c r="Z97" s="535">
        <v>0</v>
      </c>
      <c r="AA97" s="536"/>
      <c r="AB97" s="530">
        <v>156</v>
      </c>
      <c r="AC97" s="530">
        <v>144</v>
      </c>
      <c r="AD97" s="530">
        <v>133</v>
      </c>
      <c r="AF97" s="535"/>
    </row>
    <row r="98" spans="1:38" x14ac:dyDescent="0.25">
      <c r="A98" s="149" t="s">
        <v>230</v>
      </c>
      <c r="B98" s="152" t="s">
        <v>230</v>
      </c>
      <c r="C98" s="153" t="s">
        <v>230</v>
      </c>
      <c r="D98" s="153" t="s">
        <v>230</v>
      </c>
      <c r="E98" s="153" t="s">
        <v>230</v>
      </c>
      <c r="F98" s="153" t="s">
        <v>230</v>
      </c>
      <c r="G98" s="153" t="s">
        <v>230</v>
      </c>
      <c r="H98" s="153" t="s">
        <v>230</v>
      </c>
      <c r="I98" s="153" t="s">
        <v>230</v>
      </c>
      <c r="J98" s="153" t="s">
        <v>230</v>
      </c>
      <c r="K98" s="153" t="s">
        <v>230</v>
      </c>
      <c r="L98" s="529"/>
      <c r="M98" s="153" t="s">
        <v>230</v>
      </c>
      <c r="N98" s="529"/>
      <c r="O98" s="153" t="s">
        <v>230</v>
      </c>
      <c r="P98" s="529"/>
      <c r="Q98" s="153" t="s">
        <v>230</v>
      </c>
      <c r="R98" s="153"/>
      <c r="S98" s="153"/>
      <c r="T98" s="153" t="s">
        <v>230</v>
      </c>
      <c r="U98" s="153"/>
      <c r="W98" s="153" t="s">
        <v>230</v>
      </c>
      <c r="X98" s="153"/>
      <c r="Y98" s="153" t="s">
        <v>230</v>
      </c>
      <c r="Z98" s="153" t="s">
        <v>230</v>
      </c>
      <c r="AA98" s="536"/>
      <c r="AB98" s="148" t="s">
        <v>230</v>
      </c>
      <c r="AC98" s="148"/>
      <c r="AD98" s="148"/>
    </row>
    <row r="99" spans="1:38" x14ac:dyDescent="0.25">
      <c r="A99" s="306" t="s">
        <v>239</v>
      </c>
      <c r="B99" s="528"/>
      <c r="C99" s="535">
        <v>329361.13103642903</v>
      </c>
      <c r="D99" s="535">
        <v>6387843.6299999999</v>
      </c>
      <c r="E99" s="535">
        <v>55560.01</v>
      </c>
      <c r="F99" s="535">
        <v>6332283.6199999992</v>
      </c>
      <c r="G99" s="535">
        <v>0</v>
      </c>
      <c r="H99" s="535">
        <v>0</v>
      </c>
      <c r="I99" s="535">
        <v>0</v>
      </c>
      <c r="J99" s="535">
        <v>0</v>
      </c>
      <c r="K99" s="535">
        <v>6661644.7510364288</v>
      </c>
      <c r="L99" s="529"/>
      <c r="M99" s="535">
        <v>0</v>
      </c>
      <c r="N99" s="529"/>
      <c r="O99" s="535">
        <v>624296.47710476606</v>
      </c>
      <c r="P99" s="535"/>
      <c r="Q99" s="535">
        <v>6827296.366428175</v>
      </c>
      <c r="R99" s="535">
        <v>6818548.2448536325</v>
      </c>
      <c r="S99" s="535"/>
      <c r="T99" s="535">
        <v>184591.12582244733</v>
      </c>
      <c r="U99" s="535">
        <v>0</v>
      </c>
      <c r="W99" s="535">
        <v>897480</v>
      </c>
      <c r="X99" s="535">
        <v>6725</v>
      </c>
      <c r="Y99" s="535">
        <v>310</v>
      </c>
      <c r="Z99" s="535">
        <v>9380</v>
      </c>
      <c r="AA99" s="535"/>
      <c r="AB99" s="530">
        <v>1187</v>
      </c>
      <c r="AC99" s="530">
        <v>1160</v>
      </c>
      <c r="AD99" s="530">
        <v>1135</v>
      </c>
    </row>
    <row r="100" spans="1:38" x14ac:dyDescent="0.25">
      <c r="A100" s="149" t="s">
        <v>230</v>
      </c>
      <c r="B100" s="152" t="s">
        <v>230</v>
      </c>
      <c r="C100" s="153" t="s">
        <v>230</v>
      </c>
      <c r="D100" s="153" t="s">
        <v>230</v>
      </c>
      <c r="E100" s="153" t="s">
        <v>230</v>
      </c>
      <c r="F100" s="153" t="s">
        <v>230</v>
      </c>
      <c r="G100" s="153" t="s">
        <v>230</v>
      </c>
      <c r="H100" s="153" t="s">
        <v>230</v>
      </c>
      <c r="I100" s="153" t="s">
        <v>230</v>
      </c>
      <c r="J100" s="153" t="s">
        <v>230</v>
      </c>
      <c r="K100" s="153" t="s">
        <v>230</v>
      </c>
      <c r="L100" s="529"/>
      <c r="M100" s="153" t="s">
        <v>230</v>
      </c>
      <c r="N100" s="529"/>
      <c r="O100" s="153" t="s">
        <v>230</v>
      </c>
      <c r="P100" s="529"/>
      <c r="Q100" s="153" t="s">
        <v>230</v>
      </c>
      <c r="R100" s="153"/>
      <c r="S100" s="153"/>
      <c r="T100" s="153" t="s">
        <v>230</v>
      </c>
      <c r="U100" s="153"/>
      <c r="W100" s="153" t="s">
        <v>230</v>
      </c>
      <c r="X100" s="153"/>
      <c r="Y100" s="153" t="s">
        <v>230</v>
      </c>
      <c r="Z100" s="153" t="s">
        <v>230</v>
      </c>
      <c r="AA100" s="536"/>
      <c r="AB100" s="148" t="s">
        <v>230</v>
      </c>
      <c r="AC100" s="148"/>
      <c r="AD100" s="148"/>
    </row>
    <row r="101" spans="1:38" x14ac:dyDescent="0.25">
      <c r="A101" s="306" t="s">
        <v>235</v>
      </c>
      <c r="B101" s="528"/>
      <c r="C101" s="535"/>
      <c r="D101" s="535"/>
      <c r="E101" s="535"/>
      <c r="F101" s="535"/>
      <c r="G101" s="535"/>
      <c r="H101" s="535"/>
      <c r="I101" s="535"/>
      <c r="J101" s="535"/>
      <c r="K101" s="535"/>
      <c r="L101" s="529"/>
      <c r="M101" s="529"/>
      <c r="N101" s="529"/>
      <c r="O101" s="535"/>
      <c r="P101" s="529"/>
      <c r="Q101" s="535"/>
      <c r="R101" s="535"/>
      <c r="S101" s="535"/>
      <c r="T101" s="535"/>
      <c r="U101" s="535"/>
      <c r="W101" s="535"/>
      <c r="X101" s="535"/>
      <c r="Y101" s="535"/>
      <c r="Z101" s="535"/>
      <c r="AA101" s="536"/>
      <c r="AB101" s="530"/>
      <c r="AD101" s="530"/>
    </row>
    <row r="102" spans="1:38" x14ac:dyDescent="0.25">
      <c r="A102" s="306" t="s">
        <v>116</v>
      </c>
      <c r="B102" s="528"/>
      <c r="C102" s="535"/>
      <c r="D102" s="535"/>
      <c r="E102" s="535"/>
      <c r="F102" s="535"/>
      <c r="G102" s="535"/>
      <c r="H102" s="535"/>
      <c r="I102" s="535"/>
      <c r="J102" s="535"/>
      <c r="K102" s="535"/>
      <c r="L102" s="529"/>
      <c r="M102" s="529"/>
      <c r="N102" s="529"/>
      <c r="O102" s="535"/>
      <c r="P102" s="529"/>
      <c r="Q102" s="535"/>
      <c r="R102" s="535"/>
      <c r="S102" s="535"/>
      <c r="T102" s="535"/>
      <c r="U102" s="535"/>
      <c r="W102" s="535"/>
      <c r="X102" s="535"/>
      <c r="Y102" s="535"/>
      <c r="Z102" s="535"/>
      <c r="AA102" s="536"/>
      <c r="AB102" s="530"/>
      <c r="AD102" s="530"/>
    </row>
    <row r="103" spans="1:38" x14ac:dyDescent="0.25">
      <c r="A103" s="306" t="s">
        <v>117</v>
      </c>
      <c r="B103" s="533">
        <v>3412006</v>
      </c>
      <c r="C103" s="535">
        <v>168747.80487804877</v>
      </c>
      <c r="D103" s="535">
        <v>2106480.2799999998</v>
      </c>
      <c r="E103" s="535">
        <v>19657.189999999999</v>
      </c>
      <c r="F103" s="535">
        <v>2086823.0899999999</v>
      </c>
      <c r="G103" s="535">
        <v>220000</v>
      </c>
      <c r="H103" s="535">
        <v>332859.62082726415</v>
      </c>
      <c r="I103" s="535">
        <v>552859.62082726415</v>
      </c>
      <c r="J103" s="535">
        <v>0</v>
      </c>
      <c r="K103" s="535">
        <v>2808430.5157053126</v>
      </c>
      <c r="L103" s="529"/>
      <c r="M103" s="535">
        <v>140000</v>
      </c>
      <c r="N103" s="529"/>
      <c r="O103" s="535">
        <v>226777.80236157501</v>
      </c>
      <c r="P103" s="529"/>
      <c r="Q103" s="535">
        <v>2953642.3154317569</v>
      </c>
      <c r="R103" s="535">
        <v>2992427.013751897</v>
      </c>
      <c r="S103" s="535"/>
      <c r="T103" s="535">
        <v>58650.398952373907</v>
      </c>
      <c r="U103" s="535">
        <v>10800</v>
      </c>
      <c r="W103" s="535">
        <v>216060</v>
      </c>
      <c r="X103" s="535">
        <v>0</v>
      </c>
      <c r="Y103" s="535">
        <v>620</v>
      </c>
      <c r="Z103" s="535">
        <v>0</v>
      </c>
      <c r="AA103" s="536"/>
      <c r="AB103" s="530">
        <v>428</v>
      </c>
      <c r="AC103" s="530">
        <v>434</v>
      </c>
      <c r="AD103" s="530">
        <v>432</v>
      </c>
      <c r="AF103" s="535"/>
      <c r="AG103" s="535"/>
      <c r="AH103" s="535"/>
      <c r="AJ103" s="535"/>
      <c r="AK103" s="535"/>
      <c r="AL103" s="535"/>
    </row>
    <row r="104" spans="1:38" x14ac:dyDescent="0.25">
      <c r="A104" s="306" t="s">
        <v>118</v>
      </c>
      <c r="B104" s="533">
        <v>3412025</v>
      </c>
      <c r="C104" s="535">
        <v>254554.7268292683</v>
      </c>
      <c r="D104" s="535">
        <v>2764265.74</v>
      </c>
      <c r="E104" s="535">
        <v>28518.06</v>
      </c>
      <c r="F104" s="535">
        <v>2735747.68</v>
      </c>
      <c r="G104" s="535">
        <v>258333.33333333334</v>
      </c>
      <c r="H104" s="535">
        <v>253688.28337659186</v>
      </c>
      <c r="I104" s="535">
        <v>512021.61670992523</v>
      </c>
      <c r="J104" s="535">
        <v>0</v>
      </c>
      <c r="K104" s="535">
        <v>3502324.0235391939</v>
      </c>
      <c r="L104" s="529"/>
      <c r="M104" s="529"/>
      <c r="N104" s="529"/>
      <c r="O104" s="535">
        <v>220389.69562981382</v>
      </c>
      <c r="P104" s="529"/>
      <c r="Q104" s="535">
        <v>3674433.5116936918</v>
      </c>
      <c r="R104" s="535">
        <v>3617389.1297972309</v>
      </c>
      <c r="S104" s="535"/>
      <c r="T104" s="535">
        <v>82546.84956896519</v>
      </c>
      <c r="U104" s="535">
        <v>7750</v>
      </c>
      <c r="W104" s="535">
        <v>300545</v>
      </c>
      <c r="X104" s="535">
        <v>0</v>
      </c>
      <c r="Y104" s="535">
        <v>310</v>
      </c>
      <c r="Z104" s="535">
        <v>7035</v>
      </c>
      <c r="AA104" s="536"/>
      <c r="AB104" s="530">
        <v>622</v>
      </c>
      <c r="AC104" s="530">
        <v>608</v>
      </c>
      <c r="AD104" s="530">
        <v>582</v>
      </c>
      <c r="AF104" s="535"/>
    </row>
    <row r="105" spans="1:38" x14ac:dyDescent="0.25">
      <c r="A105" s="306" t="s">
        <v>119</v>
      </c>
      <c r="B105" s="533">
        <v>3413507</v>
      </c>
      <c r="C105" s="535">
        <v>0</v>
      </c>
      <c r="D105" s="535">
        <v>1748634.6</v>
      </c>
      <c r="E105" s="535">
        <v>18332.32</v>
      </c>
      <c r="F105" s="535">
        <v>1730302.28</v>
      </c>
      <c r="G105" s="535"/>
      <c r="H105" s="535"/>
      <c r="I105" s="535">
        <v>0</v>
      </c>
      <c r="J105" s="535">
        <v>0</v>
      </c>
      <c r="K105" s="535">
        <v>1730302.28</v>
      </c>
      <c r="L105" s="529"/>
      <c r="M105" s="529"/>
      <c r="N105" s="529"/>
      <c r="O105" s="535">
        <v>130321.00043927185</v>
      </c>
      <c r="P105" s="529"/>
      <c r="Q105" s="535">
        <v>1818878.1300469479</v>
      </c>
      <c r="R105" s="535">
        <v>1857206.1317742218</v>
      </c>
      <c r="S105" s="535"/>
      <c r="T105" s="535">
        <v>47043.300527650485</v>
      </c>
      <c r="U105" s="535"/>
      <c r="W105" s="535">
        <v>76175</v>
      </c>
      <c r="X105" s="535">
        <v>0</v>
      </c>
      <c r="Y105" s="535">
        <v>310</v>
      </c>
      <c r="Z105" s="535">
        <v>7035</v>
      </c>
      <c r="AA105" s="536"/>
      <c r="AB105" s="530">
        <v>409</v>
      </c>
      <c r="AC105" s="530">
        <v>411</v>
      </c>
      <c r="AD105" s="530">
        <v>412</v>
      </c>
      <c r="AF105" s="535"/>
    </row>
    <row r="106" spans="1:38" x14ac:dyDescent="0.25">
      <c r="A106" s="306" t="s">
        <v>120</v>
      </c>
      <c r="B106" s="533">
        <v>3413512</v>
      </c>
      <c r="C106" s="535">
        <v>79302.028846153844</v>
      </c>
      <c r="D106" s="535">
        <v>909465.55148637202</v>
      </c>
      <c r="E106" s="535">
        <v>7311.03</v>
      </c>
      <c r="F106" s="535">
        <v>902154.52148637199</v>
      </c>
      <c r="G106" s="535"/>
      <c r="H106" s="535"/>
      <c r="I106" s="535">
        <v>0</v>
      </c>
      <c r="J106" s="535">
        <v>0</v>
      </c>
      <c r="K106" s="535">
        <v>981456.55033252586</v>
      </c>
      <c r="L106" s="529"/>
      <c r="M106" s="529"/>
      <c r="N106" s="529"/>
      <c r="O106" s="535">
        <v>69369.191813386657</v>
      </c>
      <c r="P106" s="529"/>
      <c r="Q106" s="535">
        <v>1020584.0859088082</v>
      </c>
      <c r="R106" s="535">
        <v>1047424.5795855136</v>
      </c>
      <c r="S106" s="535"/>
      <c r="T106" s="535">
        <v>22964.329947602815</v>
      </c>
      <c r="U106" s="535"/>
      <c r="W106" s="535">
        <v>59555</v>
      </c>
      <c r="X106" s="535">
        <v>0</v>
      </c>
      <c r="Y106" s="535">
        <v>0</v>
      </c>
      <c r="Z106" s="535">
        <v>0</v>
      </c>
      <c r="AA106" s="536"/>
      <c r="AB106" s="530">
        <v>161</v>
      </c>
      <c r="AC106" s="530">
        <v>161</v>
      </c>
      <c r="AD106" s="530">
        <v>163</v>
      </c>
    </row>
    <row r="107" spans="1:38" x14ac:dyDescent="0.25">
      <c r="A107" s="306" t="s">
        <v>121</v>
      </c>
      <c r="B107" s="533">
        <v>3412176</v>
      </c>
      <c r="C107" s="535">
        <v>45438.78</v>
      </c>
      <c r="D107" s="535">
        <v>1181345.7422746234</v>
      </c>
      <c r="E107" s="535">
        <v>9518.7099999999991</v>
      </c>
      <c r="F107" s="535">
        <v>1171827.0322746234</v>
      </c>
      <c r="G107" s="535"/>
      <c r="H107" s="535"/>
      <c r="I107" s="535">
        <v>0</v>
      </c>
      <c r="J107" s="535">
        <v>0</v>
      </c>
      <c r="K107" s="535">
        <v>1217265.8122746234</v>
      </c>
      <c r="L107" s="529"/>
      <c r="M107" s="535"/>
      <c r="N107" s="529"/>
      <c r="O107" s="535">
        <v>113491.52166111094</v>
      </c>
      <c r="P107" s="529"/>
      <c r="Q107" s="535">
        <v>1283737.7590145513</v>
      </c>
      <c r="R107" s="535">
        <v>1222824.4895638004</v>
      </c>
      <c r="S107" s="535"/>
      <c r="T107" s="535">
        <v>33829.636007476787</v>
      </c>
      <c r="U107" s="535"/>
      <c r="W107" s="535">
        <v>177280</v>
      </c>
      <c r="X107" s="535">
        <v>0</v>
      </c>
      <c r="Y107" s="535">
        <v>0</v>
      </c>
      <c r="Z107" s="535">
        <v>0</v>
      </c>
      <c r="AA107" s="536"/>
      <c r="AB107" s="530">
        <v>202</v>
      </c>
      <c r="AC107" s="530">
        <v>204</v>
      </c>
      <c r="AD107" s="530">
        <v>189</v>
      </c>
      <c r="AF107" s="535"/>
      <c r="AG107" s="535"/>
      <c r="AH107" s="535"/>
      <c r="AJ107" s="535"/>
      <c r="AK107" s="535"/>
      <c r="AL107" s="535"/>
    </row>
    <row r="108" spans="1:38" x14ac:dyDescent="0.25">
      <c r="A108" s="306" t="s">
        <v>122</v>
      </c>
      <c r="B108" s="533">
        <v>3413513</v>
      </c>
      <c r="C108" s="535">
        <v>113970.41379310345</v>
      </c>
      <c r="D108" s="535">
        <v>1499303.22</v>
      </c>
      <c r="E108" s="535">
        <v>14085.07</v>
      </c>
      <c r="F108" s="535">
        <v>1485218.15</v>
      </c>
      <c r="G108" s="535"/>
      <c r="H108" s="535"/>
      <c r="I108" s="535">
        <v>0</v>
      </c>
      <c r="J108" s="535">
        <v>0</v>
      </c>
      <c r="K108" s="535">
        <v>1599188.5637931034</v>
      </c>
      <c r="L108" s="529"/>
      <c r="M108" s="529"/>
      <c r="N108" s="529"/>
      <c r="O108" s="535">
        <v>143229.43357279629</v>
      </c>
      <c r="P108" s="529"/>
      <c r="Q108" s="535">
        <v>1673667.3637631175</v>
      </c>
      <c r="R108" s="535">
        <v>1697811.1221819709</v>
      </c>
      <c r="S108" s="535"/>
      <c r="T108" s="535">
        <v>41645.785030785315</v>
      </c>
      <c r="U108" s="535"/>
      <c r="W108" s="535">
        <v>131575</v>
      </c>
      <c r="X108" s="535">
        <v>0</v>
      </c>
      <c r="Y108" s="535">
        <v>0</v>
      </c>
      <c r="Z108" s="535">
        <v>7035</v>
      </c>
      <c r="AA108" s="536"/>
      <c r="AB108" s="530">
        <v>309</v>
      </c>
      <c r="AC108" s="530">
        <v>310</v>
      </c>
      <c r="AD108" s="530">
        <v>309</v>
      </c>
      <c r="AF108" s="535"/>
    </row>
    <row r="109" spans="1:38" x14ac:dyDescent="0.25">
      <c r="A109" s="306" t="s">
        <v>123</v>
      </c>
      <c r="B109" s="533">
        <v>3413514</v>
      </c>
      <c r="C109" s="535">
        <v>64821.418025078376</v>
      </c>
      <c r="D109" s="535">
        <v>991687.77</v>
      </c>
      <c r="E109" s="535">
        <v>8796.16</v>
      </c>
      <c r="F109" s="535">
        <v>982891.61</v>
      </c>
      <c r="G109" s="535"/>
      <c r="H109" s="535"/>
      <c r="I109" s="535">
        <v>0</v>
      </c>
      <c r="J109" s="535">
        <v>0</v>
      </c>
      <c r="K109" s="535">
        <v>1047713.0280250784</v>
      </c>
      <c r="L109" s="529"/>
      <c r="M109" s="529"/>
      <c r="N109" s="529"/>
      <c r="O109" s="535">
        <v>89499.497370751225</v>
      </c>
      <c r="P109" s="529"/>
      <c r="Q109" s="535">
        <v>1173507.8693904332</v>
      </c>
      <c r="R109" s="535">
        <v>1193323.7231510736</v>
      </c>
      <c r="S109" s="535"/>
      <c r="T109" s="535">
        <v>27858.207470438603</v>
      </c>
      <c r="U109" s="535"/>
      <c r="W109" s="535">
        <v>94180</v>
      </c>
      <c r="X109" s="535">
        <v>0</v>
      </c>
      <c r="Y109" s="535">
        <v>310</v>
      </c>
      <c r="Z109" s="535">
        <v>0</v>
      </c>
      <c r="AA109" s="536"/>
      <c r="AB109" s="530">
        <v>192</v>
      </c>
      <c r="AC109" s="530">
        <v>209</v>
      </c>
      <c r="AD109" s="530">
        <v>209</v>
      </c>
      <c r="AF109" s="535"/>
    </row>
    <row r="110" spans="1:38" x14ac:dyDescent="0.25">
      <c r="A110" s="306" t="s">
        <v>124</v>
      </c>
      <c r="B110" s="533">
        <v>3413516</v>
      </c>
      <c r="C110" s="535">
        <v>0</v>
      </c>
      <c r="D110" s="535">
        <v>1746637.8000000003</v>
      </c>
      <c r="E110" s="535">
        <v>18280.07</v>
      </c>
      <c r="F110" s="535">
        <v>1728357.7300000002</v>
      </c>
      <c r="G110" s="535"/>
      <c r="H110" s="535"/>
      <c r="I110" s="535">
        <v>0</v>
      </c>
      <c r="J110" s="535">
        <v>0</v>
      </c>
      <c r="K110" s="535">
        <v>1728357.7300000002</v>
      </c>
      <c r="L110" s="529"/>
      <c r="M110" s="529"/>
      <c r="N110" s="529"/>
      <c r="O110" s="535">
        <v>186858.72487008461</v>
      </c>
      <c r="P110" s="529"/>
      <c r="Q110" s="535">
        <v>1804034.0656616448</v>
      </c>
      <c r="R110" s="535">
        <v>1833748.1004288164</v>
      </c>
      <c r="S110" s="535"/>
      <c r="T110" s="535">
        <v>46462.555189380175</v>
      </c>
      <c r="U110" s="535"/>
      <c r="W110" s="535">
        <v>65095</v>
      </c>
      <c r="X110" s="535">
        <v>0</v>
      </c>
      <c r="Y110" s="535">
        <v>310</v>
      </c>
      <c r="Z110" s="535">
        <v>4690</v>
      </c>
      <c r="AA110" s="536"/>
      <c r="AB110" s="530">
        <v>409</v>
      </c>
      <c r="AC110" s="530">
        <v>408</v>
      </c>
      <c r="AD110" s="530">
        <v>407</v>
      </c>
      <c r="AF110" s="535"/>
    </row>
    <row r="111" spans="1:38" x14ac:dyDescent="0.25">
      <c r="A111" s="306" t="s">
        <v>125</v>
      </c>
      <c r="B111" s="533">
        <v>3413960</v>
      </c>
      <c r="C111" s="535">
        <v>45173.068322981366</v>
      </c>
      <c r="D111" s="535">
        <v>1075401.5</v>
      </c>
      <c r="E111" s="535">
        <v>8903.93</v>
      </c>
      <c r="F111" s="535">
        <v>1066497.57</v>
      </c>
      <c r="G111" s="535"/>
      <c r="H111" s="535"/>
      <c r="I111" s="535">
        <v>0</v>
      </c>
      <c r="J111" s="535">
        <v>0</v>
      </c>
      <c r="K111" s="535">
        <v>1111670.6383229815</v>
      </c>
      <c r="L111" s="529"/>
      <c r="M111" s="529"/>
      <c r="N111" s="529"/>
      <c r="O111" s="535">
        <v>123162.18707337264</v>
      </c>
      <c r="P111" s="529"/>
      <c r="Q111" s="535">
        <v>1192439.950058843</v>
      </c>
      <c r="R111" s="535">
        <v>1141270.2237156518</v>
      </c>
      <c r="S111" s="535"/>
      <c r="T111" s="535">
        <v>30063.087670695102</v>
      </c>
      <c r="U111" s="535"/>
      <c r="W111" s="535">
        <v>134345</v>
      </c>
      <c r="X111" s="535">
        <v>0</v>
      </c>
      <c r="Y111" s="535">
        <v>310</v>
      </c>
      <c r="Z111" s="535">
        <v>0</v>
      </c>
      <c r="AA111" s="536"/>
      <c r="AB111" s="530">
        <v>191</v>
      </c>
      <c r="AC111" s="530">
        <v>197</v>
      </c>
      <c r="AD111" s="530">
        <v>197</v>
      </c>
      <c r="AF111" s="535"/>
    </row>
    <row r="112" spans="1:38" x14ac:dyDescent="0.25">
      <c r="A112" s="306" t="s">
        <v>126</v>
      </c>
      <c r="B112" s="533">
        <v>3413511</v>
      </c>
      <c r="C112" s="535">
        <v>62072.905263157903</v>
      </c>
      <c r="D112" s="535">
        <v>1180066.46</v>
      </c>
      <c r="E112" s="535">
        <v>10077.66</v>
      </c>
      <c r="F112" s="535">
        <v>1169988.8</v>
      </c>
      <c r="G112" s="535">
        <v>112000</v>
      </c>
      <c r="H112" s="535">
        <v>72000</v>
      </c>
      <c r="I112" s="535">
        <v>184000</v>
      </c>
      <c r="J112" s="535">
        <v>0</v>
      </c>
      <c r="K112" s="535">
        <v>1416061.7052631578</v>
      </c>
      <c r="L112" s="529"/>
      <c r="M112" s="535">
        <v>68000</v>
      </c>
      <c r="N112" s="529"/>
      <c r="O112" s="535">
        <v>137409.97244580532</v>
      </c>
      <c r="P112" s="529"/>
      <c r="Q112" s="535">
        <v>1456191.0096974899</v>
      </c>
      <c r="R112" s="535">
        <v>1472740.0674453727</v>
      </c>
      <c r="S112" s="535"/>
      <c r="T112" s="535">
        <v>33318.18969276479</v>
      </c>
      <c r="U112" s="535">
        <v>5400</v>
      </c>
      <c r="W112" s="535">
        <v>141270</v>
      </c>
      <c r="X112" s="535">
        <v>0</v>
      </c>
      <c r="Y112" s="535">
        <v>0</v>
      </c>
      <c r="Z112" s="535">
        <v>4690</v>
      </c>
      <c r="AA112" s="536"/>
      <c r="AB112" s="530">
        <v>217</v>
      </c>
      <c r="AC112" s="530">
        <v>213</v>
      </c>
      <c r="AD112" s="530">
        <v>212</v>
      </c>
      <c r="AF112" s="535"/>
    </row>
    <row r="113" spans="1:32" x14ac:dyDescent="0.25">
      <c r="A113" s="306" t="s">
        <v>127</v>
      </c>
      <c r="B113" s="533">
        <v>3412239</v>
      </c>
      <c r="C113" s="535">
        <v>68047.384615384624</v>
      </c>
      <c r="D113" s="535">
        <v>991286.78999999992</v>
      </c>
      <c r="E113" s="535">
        <v>8933.6</v>
      </c>
      <c r="F113" s="535">
        <v>982353.19</v>
      </c>
      <c r="G113" s="535"/>
      <c r="H113" s="535"/>
      <c r="I113" s="535">
        <v>0</v>
      </c>
      <c r="J113" s="535">
        <v>0</v>
      </c>
      <c r="K113" s="535">
        <v>1050400.5746153845</v>
      </c>
      <c r="L113" s="529"/>
      <c r="M113" s="529"/>
      <c r="N113" s="529"/>
      <c r="O113" s="535">
        <v>95457.62021414566</v>
      </c>
      <c r="P113" s="529"/>
      <c r="Q113" s="535">
        <v>1086866.2399126557</v>
      </c>
      <c r="R113" s="535">
        <v>1095410.6545746988</v>
      </c>
      <c r="S113" s="535"/>
      <c r="T113" s="535">
        <v>27904.08147194903</v>
      </c>
      <c r="U113" s="535"/>
      <c r="W113" s="535">
        <v>90025</v>
      </c>
      <c r="X113" s="535">
        <v>0</v>
      </c>
      <c r="Y113" s="535">
        <v>310</v>
      </c>
      <c r="Z113" s="535">
        <v>0</v>
      </c>
      <c r="AA113" s="536"/>
      <c r="AB113" s="530">
        <v>195</v>
      </c>
      <c r="AC113" s="530">
        <v>193</v>
      </c>
      <c r="AD113" s="530">
        <v>191</v>
      </c>
      <c r="AF113" s="535"/>
    </row>
    <row r="114" spans="1:32" x14ac:dyDescent="0.25">
      <c r="A114" s="306" t="s">
        <v>128</v>
      </c>
      <c r="B114" s="533">
        <v>3413599</v>
      </c>
      <c r="C114" s="535">
        <v>0</v>
      </c>
      <c r="D114" s="535">
        <v>704792.49339459452</v>
      </c>
      <c r="E114" s="535">
        <v>5862.73</v>
      </c>
      <c r="F114" s="535">
        <v>698929.76339459454</v>
      </c>
      <c r="G114" s="535"/>
      <c r="H114" s="535"/>
      <c r="I114" s="535">
        <v>0</v>
      </c>
      <c r="J114" s="535">
        <v>0</v>
      </c>
      <c r="K114" s="535">
        <v>698929.76339459454</v>
      </c>
      <c r="L114" s="529"/>
      <c r="M114" s="529"/>
      <c r="N114" s="529"/>
      <c r="O114" s="535">
        <v>58091.324476097318</v>
      </c>
      <c r="P114" s="529"/>
      <c r="Q114" s="535">
        <v>732353.01404353511</v>
      </c>
      <c r="R114" s="535">
        <v>740351.94536151353</v>
      </c>
      <c r="S114" s="535"/>
      <c r="T114" s="535">
        <v>20747.737236322384</v>
      </c>
      <c r="U114" s="535"/>
      <c r="W114" s="535">
        <v>80330</v>
      </c>
      <c r="X114" s="535">
        <v>0</v>
      </c>
      <c r="Y114" s="535">
        <v>0</v>
      </c>
      <c r="Z114" s="535">
        <v>0</v>
      </c>
      <c r="AA114" s="536"/>
      <c r="AB114" s="530">
        <v>126</v>
      </c>
      <c r="AC114" s="530">
        <v>126</v>
      </c>
      <c r="AD114" s="530">
        <v>125</v>
      </c>
      <c r="AF114" s="535"/>
    </row>
    <row r="115" spans="1:32" x14ac:dyDescent="0.25">
      <c r="A115" s="306" t="s">
        <v>129</v>
      </c>
      <c r="B115" s="533">
        <v>3413523</v>
      </c>
      <c r="C115" s="535">
        <v>146358.58024390246</v>
      </c>
      <c r="D115" s="535">
        <v>1841404.4357851194</v>
      </c>
      <c r="E115" s="535">
        <v>14644.95</v>
      </c>
      <c r="F115" s="535">
        <v>1826759.4857851195</v>
      </c>
      <c r="G115" s="535"/>
      <c r="H115" s="535"/>
      <c r="I115" s="535">
        <v>0</v>
      </c>
      <c r="J115" s="535">
        <v>0</v>
      </c>
      <c r="K115" s="535">
        <v>1973118.066029022</v>
      </c>
      <c r="L115" s="529"/>
      <c r="M115" s="529"/>
      <c r="N115" s="529"/>
      <c r="O115" s="535">
        <v>154299.53180880001</v>
      </c>
      <c r="P115" s="529"/>
      <c r="Q115" s="535">
        <v>2045041.1657179757</v>
      </c>
      <c r="R115" s="535">
        <v>2063446.823685701</v>
      </c>
      <c r="S115" s="535"/>
      <c r="T115" s="535">
        <v>47990.06183541887</v>
      </c>
      <c r="U115" s="535"/>
      <c r="W115" s="535">
        <v>218830</v>
      </c>
      <c r="X115" s="535">
        <v>0</v>
      </c>
      <c r="Y115" s="535">
        <v>0</v>
      </c>
      <c r="Z115" s="535">
        <v>0</v>
      </c>
      <c r="AA115" s="536"/>
      <c r="AB115" s="530">
        <v>315</v>
      </c>
      <c r="AC115" s="530">
        <v>313</v>
      </c>
      <c r="AD115" s="530">
        <v>310</v>
      </c>
      <c r="AF115" s="535"/>
    </row>
    <row r="116" spans="1:32" x14ac:dyDescent="0.25">
      <c r="A116" s="306" t="s">
        <v>130</v>
      </c>
      <c r="B116" s="533">
        <v>3413541</v>
      </c>
      <c r="C116" s="535">
        <v>0</v>
      </c>
      <c r="D116" s="535">
        <v>1791182.2</v>
      </c>
      <c r="E116" s="535">
        <v>18570.37</v>
      </c>
      <c r="F116" s="535">
        <v>1772611.8299999998</v>
      </c>
      <c r="G116" s="535"/>
      <c r="H116" s="535"/>
      <c r="I116" s="535">
        <v>0</v>
      </c>
      <c r="J116" s="535">
        <v>0</v>
      </c>
      <c r="K116" s="535">
        <v>1772611.8299999998</v>
      </c>
      <c r="L116" s="529"/>
      <c r="M116" s="529"/>
      <c r="N116" s="529"/>
      <c r="O116" s="535">
        <v>136061.82745579953</v>
      </c>
      <c r="P116" s="529"/>
      <c r="Q116" s="535">
        <v>1846589.5228832758</v>
      </c>
      <c r="R116" s="535">
        <v>1885476.0304618524</v>
      </c>
      <c r="S116" s="535"/>
      <c r="T116" s="535">
        <v>44007.808087279656</v>
      </c>
      <c r="U116" s="535"/>
      <c r="W116" s="535">
        <v>12465</v>
      </c>
      <c r="X116" s="535">
        <v>0</v>
      </c>
      <c r="Y116" s="535">
        <v>310</v>
      </c>
      <c r="Z116" s="535">
        <v>16415</v>
      </c>
      <c r="AA116" s="536"/>
      <c r="AB116" s="530">
        <v>419</v>
      </c>
      <c r="AC116" s="530">
        <v>418</v>
      </c>
      <c r="AD116" s="530">
        <v>419</v>
      </c>
      <c r="AF116" s="535"/>
    </row>
    <row r="117" spans="1:32" x14ac:dyDescent="0.25">
      <c r="A117" s="306" t="s">
        <v>131</v>
      </c>
      <c r="B117" s="533">
        <v>3412042</v>
      </c>
      <c r="C117" s="535">
        <v>0</v>
      </c>
      <c r="D117" s="535">
        <v>1247532.8999999999</v>
      </c>
      <c r="E117" s="535">
        <v>12944.850256410256</v>
      </c>
      <c r="F117" s="535">
        <v>1234588.0497435897</v>
      </c>
      <c r="G117" s="535"/>
      <c r="H117" s="535"/>
      <c r="I117" s="535">
        <v>0</v>
      </c>
      <c r="J117" s="535">
        <v>0</v>
      </c>
      <c r="K117" s="535">
        <v>1234588.0497435897</v>
      </c>
      <c r="L117" s="529"/>
      <c r="M117" s="529"/>
      <c r="N117" s="529"/>
      <c r="O117" s="535">
        <v>110243.54907132291</v>
      </c>
      <c r="P117" s="529"/>
      <c r="Q117" s="535">
        <v>1408798.8217190304</v>
      </c>
      <c r="R117" s="535">
        <v>1640115.377673903</v>
      </c>
      <c r="S117" s="535"/>
      <c r="T117" s="535">
        <v>31512.510909907538</v>
      </c>
      <c r="U117" s="535"/>
      <c r="W117" s="535">
        <v>30470</v>
      </c>
      <c r="X117" s="535">
        <v>0</v>
      </c>
      <c r="Y117" s="535">
        <v>310</v>
      </c>
      <c r="Z117" s="535">
        <v>2345</v>
      </c>
      <c r="AA117" s="536"/>
      <c r="AB117" s="530">
        <v>290.5</v>
      </c>
      <c r="AC117" s="530">
        <v>320.5</v>
      </c>
      <c r="AD117" s="530">
        <v>350.5</v>
      </c>
      <c r="AF117" s="535"/>
    </row>
    <row r="118" spans="1:32" x14ac:dyDescent="0.25">
      <c r="A118" s="306" t="s">
        <v>132</v>
      </c>
      <c r="B118" s="533">
        <v>3413528</v>
      </c>
      <c r="C118" s="535">
        <v>43403.074789915969</v>
      </c>
      <c r="D118" s="535">
        <v>974783.6118344944</v>
      </c>
      <c r="E118" s="535">
        <v>7827.85</v>
      </c>
      <c r="F118" s="535">
        <v>966955.76183449442</v>
      </c>
      <c r="G118" s="535"/>
      <c r="H118" s="535"/>
      <c r="I118" s="535">
        <v>0</v>
      </c>
      <c r="J118" s="535">
        <v>0</v>
      </c>
      <c r="K118" s="535">
        <v>1010358.8366244104</v>
      </c>
      <c r="L118" s="529"/>
      <c r="M118" s="529"/>
      <c r="N118" s="529"/>
      <c r="O118" s="535">
        <v>83808.314713551503</v>
      </c>
      <c r="P118" s="529"/>
      <c r="Q118" s="535">
        <v>1043901.4989558099</v>
      </c>
      <c r="R118" s="535">
        <v>1082841.6428730725</v>
      </c>
      <c r="S118" s="535"/>
      <c r="T118" s="535">
        <v>26439.041551371352</v>
      </c>
      <c r="U118" s="535"/>
      <c r="W118" s="535">
        <v>108030</v>
      </c>
      <c r="X118" s="535">
        <v>16140</v>
      </c>
      <c r="Y118" s="535">
        <v>0</v>
      </c>
      <c r="Z118" s="535">
        <v>0</v>
      </c>
      <c r="AA118" s="536"/>
      <c r="AB118" s="530">
        <v>170</v>
      </c>
      <c r="AC118" s="530">
        <v>168</v>
      </c>
      <c r="AD118" s="530">
        <v>172</v>
      </c>
      <c r="AF118" s="535"/>
    </row>
    <row r="119" spans="1:32" x14ac:dyDescent="0.25">
      <c r="A119" s="306" t="s">
        <v>134</v>
      </c>
      <c r="B119" s="533">
        <v>3413644</v>
      </c>
      <c r="C119" s="535">
        <v>48308.277272727282</v>
      </c>
      <c r="D119" s="535">
        <v>1350118.720601199</v>
      </c>
      <c r="E119" s="535">
        <v>11069.72</v>
      </c>
      <c r="F119" s="535">
        <v>1339049.000601199</v>
      </c>
      <c r="G119" s="535"/>
      <c r="H119" s="535"/>
      <c r="I119" s="535">
        <v>0</v>
      </c>
      <c r="J119" s="535">
        <v>0</v>
      </c>
      <c r="K119" s="535">
        <v>1387357.2778739263</v>
      </c>
      <c r="L119" s="529"/>
      <c r="M119" s="529"/>
      <c r="N119" s="529"/>
      <c r="O119" s="535">
        <v>144197.48250211769</v>
      </c>
      <c r="P119" s="529"/>
      <c r="Q119" s="535">
        <v>1395458.8953573529</v>
      </c>
      <c r="R119" s="535">
        <v>1349242.7247844178</v>
      </c>
      <c r="S119" s="535"/>
      <c r="T119" s="535">
        <v>36337.089409185028</v>
      </c>
      <c r="U119" s="535"/>
      <c r="W119" s="535">
        <v>162045</v>
      </c>
      <c r="X119" s="535">
        <v>2690</v>
      </c>
      <c r="Y119" s="535">
        <v>0</v>
      </c>
      <c r="Z119" s="535">
        <v>2345</v>
      </c>
      <c r="AA119" s="536"/>
      <c r="AB119" s="530">
        <v>239</v>
      </c>
      <c r="AC119" s="530">
        <v>229</v>
      </c>
      <c r="AD119" s="530">
        <v>216</v>
      </c>
      <c r="AF119" s="535"/>
    </row>
    <row r="120" spans="1:32" x14ac:dyDescent="0.25">
      <c r="A120" s="306" t="s">
        <v>135</v>
      </c>
      <c r="B120" s="533">
        <v>3413631</v>
      </c>
      <c r="C120" s="535">
        <v>0</v>
      </c>
      <c r="D120" s="535">
        <v>894636.2</v>
      </c>
      <c r="E120" s="535">
        <v>9277.32</v>
      </c>
      <c r="F120" s="535">
        <v>885358.88</v>
      </c>
      <c r="G120" s="535"/>
      <c r="H120" s="535"/>
      <c r="I120" s="535">
        <v>0</v>
      </c>
      <c r="J120" s="535">
        <v>0</v>
      </c>
      <c r="K120" s="535">
        <v>885358.88</v>
      </c>
      <c r="L120" s="529"/>
      <c r="M120" s="529"/>
      <c r="N120" s="529"/>
      <c r="O120" s="535">
        <v>76462.097714259886</v>
      </c>
      <c r="P120" s="529"/>
      <c r="Q120" s="535">
        <v>928945.92130616924</v>
      </c>
      <c r="R120" s="535">
        <v>885358.88</v>
      </c>
      <c r="S120" s="535"/>
      <c r="T120" s="535">
        <v>23959.89338463762</v>
      </c>
      <c r="U120" s="535"/>
      <c r="W120" s="535">
        <v>9695</v>
      </c>
      <c r="X120" s="535">
        <v>0</v>
      </c>
      <c r="Y120" s="535">
        <v>0</v>
      </c>
      <c r="Z120" s="535">
        <v>0</v>
      </c>
      <c r="AA120" s="536"/>
      <c r="AB120" s="530">
        <v>209</v>
      </c>
      <c r="AC120" s="530">
        <v>210</v>
      </c>
      <c r="AD120" s="530">
        <v>209</v>
      </c>
      <c r="AF120" s="535"/>
    </row>
    <row r="121" spans="1:32" x14ac:dyDescent="0.25">
      <c r="A121" s="306" t="s">
        <v>136</v>
      </c>
      <c r="B121" s="533">
        <v>3413543</v>
      </c>
      <c r="C121" s="535">
        <v>127826.4</v>
      </c>
      <c r="D121" s="535">
        <v>1741179.8</v>
      </c>
      <c r="E121" s="535">
        <v>18163.11</v>
      </c>
      <c r="F121" s="535">
        <v>1723016.69</v>
      </c>
      <c r="G121" s="535"/>
      <c r="H121" s="535"/>
      <c r="I121" s="535">
        <v>0</v>
      </c>
      <c r="J121" s="535">
        <v>0</v>
      </c>
      <c r="K121" s="535">
        <v>1850843.0899999999</v>
      </c>
      <c r="L121" s="529"/>
      <c r="M121" s="529"/>
      <c r="N121" s="529"/>
      <c r="O121" s="535">
        <v>190112.48483381647</v>
      </c>
      <c r="P121" s="529"/>
      <c r="Q121" s="535">
        <v>1926508.1812514132</v>
      </c>
      <c r="R121" s="535">
        <v>1960311.6905403235</v>
      </c>
      <c r="S121" s="535"/>
      <c r="T121" s="535">
        <v>46561.135490498345</v>
      </c>
      <c r="U121" s="535"/>
      <c r="W121" s="535">
        <v>62325</v>
      </c>
      <c r="X121" s="535">
        <v>0</v>
      </c>
      <c r="Y121" s="535">
        <v>0</v>
      </c>
      <c r="Z121" s="535">
        <v>0</v>
      </c>
      <c r="AA121" s="536"/>
      <c r="AB121" s="530">
        <v>407</v>
      </c>
      <c r="AC121" s="530">
        <v>406</v>
      </c>
      <c r="AD121" s="530">
        <v>406</v>
      </c>
      <c r="AF121" s="535"/>
    </row>
    <row r="122" spans="1:32" x14ac:dyDescent="0.25">
      <c r="A122" s="306" t="s">
        <v>137</v>
      </c>
      <c r="B122" s="533">
        <v>3413547</v>
      </c>
      <c r="C122" s="535">
        <v>0</v>
      </c>
      <c r="D122" s="535">
        <v>1209908.3999999999</v>
      </c>
      <c r="E122" s="535">
        <v>10985.7</v>
      </c>
      <c r="F122" s="535">
        <v>1198922.7</v>
      </c>
      <c r="G122" s="535"/>
      <c r="H122" s="535"/>
      <c r="I122" s="535">
        <v>0</v>
      </c>
      <c r="J122" s="535">
        <v>0</v>
      </c>
      <c r="K122" s="535">
        <v>1198922.7</v>
      </c>
      <c r="L122" s="529"/>
      <c r="M122" s="529"/>
      <c r="N122" s="529"/>
      <c r="O122" s="535">
        <v>120390.3480448</v>
      </c>
      <c r="P122" s="529"/>
      <c r="Q122" s="535">
        <v>1226432.0281875029</v>
      </c>
      <c r="R122" s="535">
        <v>1599670.204280854</v>
      </c>
      <c r="S122" s="535"/>
      <c r="T122" s="535">
        <v>33448.979399198754</v>
      </c>
      <c r="U122" s="535"/>
      <c r="W122" s="535">
        <v>114955</v>
      </c>
      <c r="X122" s="535">
        <v>1345</v>
      </c>
      <c r="Y122" s="535">
        <v>0</v>
      </c>
      <c r="Z122" s="535">
        <v>0</v>
      </c>
      <c r="AA122" s="536"/>
      <c r="AB122" s="530">
        <v>240</v>
      </c>
      <c r="AC122" s="530">
        <v>234</v>
      </c>
      <c r="AD122" s="530">
        <v>233</v>
      </c>
      <c r="AF122" s="535"/>
    </row>
    <row r="123" spans="1:32" x14ac:dyDescent="0.25">
      <c r="A123" s="306" t="s">
        <v>138</v>
      </c>
      <c r="B123" s="533">
        <v>3413632</v>
      </c>
      <c r="C123" s="535">
        <v>79684.242857142861</v>
      </c>
      <c r="D123" s="535">
        <v>919814.3</v>
      </c>
      <c r="E123" s="535">
        <v>8028.52</v>
      </c>
      <c r="F123" s="535">
        <v>911785.78</v>
      </c>
      <c r="G123" s="535"/>
      <c r="H123" s="535"/>
      <c r="I123" s="535">
        <v>0</v>
      </c>
      <c r="J123" s="535">
        <v>0</v>
      </c>
      <c r="K123" s="535">
        <v>991470.02285714285</v>
      </c>
      <c r="L123" s="529"/>
      <c r="M123" s="529"/>
      <c r="N123" s="529"/>
      <c r="O123" s="535">
        <v>77966.180521379705</v>
      </c>
      <c r="P123" s="529"/>
      <c r="Q123" s="535">
        <v>1039080.9638198661</v>
      </c>
      <c r="R123" s="535">
        <v>991470.02285714285</v>
      </c>
      <c r="S123" s="535"/>
      <c r="T123" s="535">
        <v>26435.137381030039</v>
      </c>
      <c r="U123" s="535"/>
      <c r="W123" s="535">
        <v>96950</v>
      </c>
      <c r="X123" s="535">
        <v>1345</v>
      </c>
      <c r="Y123" s="535">
        <v>0</v>
      </c>
      <c r="Z123" s="535">
        <v>2345</v>
      </c>
      <c r="AA123" s="536"/>
      <c r="AB123" s="530">
        <v>174</v>
      </c>
      <c r="AC123" s="530">
        <v>175</v>
      </c>
      <c r="AD123" s="530">
        <v>174</v>
      </c>
      <c r="AF123" s="535"/>
    </row>
    <row r="124" spans="1:32" x14ac:dyDescent="0.25">
      <c r="A124" s="306" t="s">
        <v>139</v>
      </c>
      <c r="B124" s="533">
        <v>3413548</v>
      </c>
      <c r="C124" s="535">
        <v>0</v>
      </c>
      <c r="D124" s="535">
        <v>949198</v>
      </c>
      <c r="E124" s="535">
        <v>8797.64</v>
      </c>
      <c r="F124" s="535">
        <v>940400.36</v>
      </c>
      <c r="G124" s="535"/>
      <c r="H124" s="535"/>
      <c r="I124" s="535">
        <v>0</v>
      </c>
      <c r="J124" s="535">
        <v>0</v>
      </c>
      <c r="K124" s="535">
        <v>940400.36</v>
      </c>
      <c r="L124" s="529"/>
      <c r="M124" s="529"/>
      <c r="N124" s="529"/>
      <c r="O124" s="535">
        <v>81166.958499080269</v>
      </c>
      <c r="P124" s="529"/>
      <c r="Q124" s="535">
        <v>966122.52283427014</v>
      </c>
      <c r="R124" s="535">
        <v>960411.19924733986</v>
      </c>
      <c r="S124" s="535"/>
      <c r="T124" s="535">
        <v>26510.292660100313</v>
      </c>
      <c r="U124" s="535"/>
      <c r="W124" s="535">
        <v>76175</v>
      </c>
      <c r="X124" s="535">
        <v>0</v>
      </c>
      <c r="Y124" s="535">
        <v>0</v>
      </c>
      <c r="Z124" s="535">
        <v>0</v>
      </c>
      <c r="AA124" s="536"/>
      <c r="AB124" s="530">
        <v>193</v>
      </c>
      <c r="AC124" s="530">
        <v>189</v>
      </c>
      <c r="AD124" s="530">
        <v>184</v>
      </c>
      <c r="AF124" s="535"/>
    </row>
    <row r="125" spans="1:32" x14ac:dyDescent="0.25">
      <c r="A125" s="306" t="s">
        <v>140</v>
      </c>
      <c r="B125" s="533">
        <v>3413024</v>
      </c>
      <c r="C125" s="535">
        <v>90282.842553191498</v>
      </c>
      <c r="D125" s="535">
        <v>1729960.0177467694</v>
      </c>
      <c r="E125" s="535">
        <v>15488.28</v>
      </c>
      <c r="F125" s="535">
        <v>1714471.7377467693</v>
      </c>
      <c r="G125" s="535"/>
      <c r="H125" s="535"/>
      <c r="I125" s="535">
        <v>0</v>
      </c>
      <c r="J125" s="535">
        <v>0</v>
      </c>
      <c r="K125" s="535">
        <v>1804754.5802999609</v>
      </c>
      <c r="L125" s="529"/>
      <c r="M125" s="529"/>
      <c r="N125" s="529"/>
      <c r="O125" s="535">
        <v>167857.25649348923</v>
      </c>
      <c r="P125" s="529"/>
      <c r="Q125" s="535">
        <v>1909840.1082858022</v>
      </c>
      <c r="R125" s="535">
        <v>1913514.0422459361</v>
      </c>
      <c r="S125" s="535"/>
      <c r="T125" s="535">
        <v>47331.233090322305</v>
      </c>
      <c r="U125" s="535"/>
      <c r="W125" s="535">
        <v>185590</v>
      </c>
      <c r="X125" s="535">
        <v>0</v>
      </c>
      <c r="Y125" s="535">
        <v>0</v>
      </c>
      <c r="Z125" s="535">
        <v>0</v>
      </c>
      <c r="AA125" s="536"/>
      <c r="AB125" s="530">
        <v>336</v>
      </c>
      <c r="AC125" s="530">
        <v>341</v>
      </c>
      <c r="AD125" s="530">
        <v>335</v>
      </c>
      <c r="AF125" s="535"/>
    </row>
    <row r="126" spans="1:32" x14ac:dyDescent="0.25">
      <c r="A126" s="306" t="s">
        <v>141</v>
      </c>
      <c r="B126" s="533">
        <v>3413550</v>
      </c>
      <c r="C126" s="535">
        <v>39902.625</v>
      </c>
      <c r="D126" s="535">
        <v>996557.51</v>
      </c>
      <c r="E126" s="535">
        <v>8164.48</v>
      </c>
      <c r="F126" s="535">
        <v>988393.03</v>
      </c>
      <c r="G126" s="535"/>
      <c r="H126" s="535"/>
      <c r="I126" s="535">
        <v>0</v>
      </c>
      <c r="J126" s="535">
        <v>0</v>
      </c>
      <c r="K126" s="535">
        <v>1028295.655</v>
      </c>
      <c r="L126" s="529"/>
      <c r="M126" s="529"/>
      <c r="N126" s="529"/>
      <c r="O126" s="535">
        <v>116555.20761380572</v>
      </c>
      <c r="P126" s="529"/>
      <c r="Q126" s="535">
        <v>1011894.6263331692</v>
      </c>
      <c r="R126" s="535">
        <v>905605.40227272734</v>
      </c>
      <c r="S126" s="535"/>
      <c r="T126" s="535">
        <v>27694.232316103469</v>
      </c>
      <c r="U126" s="535"/>
      <c r="W126" s="535">
        <v>117725</v>
      </c>
      <c r="X126" s="535">
        <v>0</v>
      </c>
      <c r="Y126" s="535">
        <v>0</v>
      </c>
      <c r="Z126" s="535">
        <v>4690</v>
      </c>
      <c r="AA126" s="536"/>
      <c r="AB126" s="530">
        <v>176</v>
      </c>
      <c r="AC126" s="530">
        <v>164</v>
      </c>
      <c r="AD126" s="530">
        <v>151</v>
      </c>
      <c r="AF126" s="535"/>
    </row>
    <row r="127" spans="1:32" x14ac:dyDescent="0.25">
      <c r="A127" s="306" t="s">
        <v>142</v>
      </c>
      <c r="B127" s="533">
        <v>3413551</v>
      </c>
      <c r="C127" s="535">
        <v>77511.794087837858</v>
      </c>
      <c r="D127" s="535">
        <v>1089060.9099999999</v>
      </c>
      <c r="E127" s="535">
        <v>9346.23</v>
      </c>
      <c r="F127" s="535">
        <v>1079714.68</v>
      </c>
      <c r="G127" s="535"/>
      <c r="H127" s="535"/>
      <c r="I127" s="535">
        <v>0</v>
      </c>
      <c r="J127" s="535">
        <v>0</v>
      </c>
      <c r="K127" s="535">
        <v>1157226.4740878379</v>
      </c>
      <c r="L127" s="529"/>
      <c r="M127" s="529"/>
      <c r="N127" s="529"/>
      <c r="O127" s="535">
        <v>113854.25376562649</v>
      </c>
      <c r="P127" s="529"/>
      <c r="Q127" s="535">
        <v>1238898.3288820556</v>
      </c>
      <c r="R127" s="535">
        <v>1307530.3703690986</v>
      </c>
      <c r="S127" s="535"/>
      <c r="T127" s="535">
        <v>31658.917297706779</v>
      </c>
      <c r="U127" s="535"/>
      <c r="W127" s="535">
        <v>141270</v>
      </c>
      <c r="X127" s="535">
        <v>0</v>
      </c>
      <c r="Y127" s="535">
        <v>0</v>
      </c>
      <c r="Z127" s="535">
        <v>4690</v>
      </c>
      <c r="AA127" s="536"/>
      <c r="AB127" s="530">
        <v>201</v>
      </c>
      <c r="AC127" s="530">
        <v>207</v>
      </c>
      <c r="AD127" s="530">
        <v>210</v>
      </c>
      <c r="AF127" s="535"/>
    </row>
    <row r="128" spans="1:32" x14ac:dyDescent="0.25">
      <c r="A128" s="306" t="s">
        <v>143</v>
      </c>
      <c r="B128" s="533">
        <v>3413527</v>
      </c>
      <c r="C128" s="535">
        <v>45728.485714285714</v>
      </c>
      <c r="D128" s="535">
        <v>861115.26892620139</v>
      </c>
      <c r="E128" s="535">
        <v>7082.48</v>
      </c>
      <c r="F128" s="535">
        <v>854032.78892620141</v>
      </c>
      <c r="G128" s="535"/>
      <c r="H128" s="535"/>
      <c r="I128" s="535">
        <v>0</v>
      </c>
      <c r="J128" s="535">
        <v>0</v>
      </c>
      <c r="K128" s="535">
        <v>899761.27464048716</v>
      </c>
      <c r="L128" s="529"/>
      <c r="M128" s="529"/>
      <c r="N128" s="529"/>
      <c r="O128" s="535">
        <v>67701.24874009144</v>
      </c>
      <c r="P128" s="529"/>
      <c r="Q128" s="535">
        <v>1007238.1517417954</v>
      </c>
      <c r="R128" s="535">
        <v>977185.05148711486</v>
      </c>
      <c r="S128" s="535"/>
      <c r="T128" s="535">
        <v>25871.960809295641</v>
      </c>
      <c r="U128" s="535"/>
      <c r="W128" s="535">
        <v>126035</v>
      </c>
      <c r="X128" s="535">
        <v>0</v>
      </c>
      <c r="Y128" s="535">
        <v>0</v>
      </c>
      <c r="Z128" s="535">
        <v>0</v>
      </c>
      <c r="AA128" s="536"/>
      <c r="AB128" s="530">
        <v>151</v>
      </c>
      <c r="AC128" s="530">
        <v>164</v>
      </c>
      <c r="AD128" s="530">
        <v>155</v>
      </c>
      <c r="AF128" s="535"/>
    </row>
    <row r="129" spans="1:32" x14ac:dyDescent="0.25">
      <c r="A129" s="306" t="s">
        <v>144</v>
      </c>
      <c r="B129" s="533">
        <v>3413552</v>
      </c>
      <c r="C129" s="535">
        <v>0</v>
      </c>
      <c r="D129" s="535">
        <v>2162636.9500000002</v>
      </c>
      <c r="E129" s="535">
        <v>20068.03</v>
      </c>
      <c r="F129" s="535">
        <v>2142568.9200000004</v>
      </c>
      <c r="G129" s="535"/>
      <c r="H129" s="535"/>
      <c r="I129" s="535">
        <v>0</v>
      </c>
      <c r="J129" s="535">
        <v>0</v>
      </c>
      <c r="K129" s="535">
        <v>2142568.9200000004</v>
      </c>
      <c r="L129" s="529"/>
      <c r="M129" s="529"/>
      <c r="N129" s="529"/>
      <c r="O129" s="535">
        <v>219570.45283516729</v>
      </c>
      <c r="P129" s="529"/>
      <c r="Q129" s="535">
        <v>2216114.6562846922</v>
      </c>
      <c r="R129" s="535">
        <v>3091423.8199226786</v>
      </c>
      <c r="S129" s="535"/>
      <c r="T129" s="535">
        <v>60882.608345019602</v>
      </c>
      <c r="U129" s="535"/>
      <c r="W129" s="535">
        <v>260380</v>
      </c>
      <c r="X129" s="535">
        <v>0</v>
      </c>
      <c r="Y129" s="535">
        <v>620</v>
      </c>
      <c r="Z129" s="535">
        <v>0</v>
      </c>
      <c r="AA129" s="536"/>
      <c r="AB129" s="530">
        <v>436</v>
      </c>
      <c r="AC129" s="530">
        <v>430</v>
      </c>
      <c r="AD129" s="530">
        <v>444</v>
      </c>
      <c r="AF129" s="535"/>
    </row>
    <row r="130" spans="1:32" x14ac:dyDescent="0.25">
      <c r="A130" s="306" t="s">
        <v>145</v>
      </c>
      <c r="B130" s="533">
        <v>3413553</v>
      </c>
      <c r="C130" s="535">
        <v>208586.53713745272</v>
      </c>
      <c r="D130" s="535">
        <v>1683093.0243500001</v>
      </c>
      <c r="E130" s="535">
        <v>15399.82</v>
      </c>
      <c r="F130" s="535">
        <v>1667693.20435</v>
      </c>
      <c r="G130" s="535"/>
      <c r="H130" s="535"/>
      <c r="I130" s="535">
        <v>0</v>
      </c>
      <c r="J130" s="535">
        <v>0</v>
      </c>
      <c r="K130" s="535">
        <v>1876279.7414874528</v>
      </c>
      <c r="L130" s="529"/>
      <c r="M130" s="529"/>
      <c r="N130" s="529"/>
      <c r="O130" s="535">
        <v>149659.2200812691</v>
      </c>
      <c r="P130" s="529"/>
      <c r="Q130" s="535">
        <v>1950945.3711717359</v>
      </c>
      <c r="R130" s="535">
        <v>1868923.6271374524</v>
      </c>
      <c r="S130" s="535"/>
      <c r="T130" s="535">
        <v>47548.890586850503</v>
      </c>
      <c r="U130" s="535"/>
      <c r="W130" s="535">
        <v>177280</v>
      </c>
      <c r="X130" s="535">
        <v>0</v>
      </c>
      <c r="Y130" s="535">
        <v>0</v>
      </c>
      <c r="Z130" s="535">
        <v>21105</v>
      </c>
      <c r="AA130" s="536"/>
      <c r="AB130" s="530">
        <v>334</v>
      </c>
      <c r="AC130" s="530">
        <v>333</v>
      </c>
      <c r="AD130" s="530">
        <v>334</v>
      </c>
      <c r="AF130" s="535"/>
    </row>
    <row r="131" spans="1:32" x14ac:dyDescent="0.25">
      <c r="A131" s="306" t="s">
        <v>146</v>
      </c>
      <c r="B131" s="533">
        <v>3413633</v>
      </c>
      <c r="C131" s="535">
        <v>131182.99090909091</v>
      </c>
      <c r="D131" s="535">
        <v>1045842.63</v>
      </c>
      <c r="E131" s="535">
        <v>9189.7900000000009</v>
      </c>
      <c r="F131" s="535">
        <v>1036652.84</v>
      </c>
      <c r="G131" s="535"/>
      <c r="H131" s="535"/>
      <c r="I131" s="535">
        <v>0</v>
      </c>
      <c r="J131" s="535">
        <v>0</v>
      </c>
      <c r="K131" s="535">
        <v>1167835.8309090908</v>
      </c>
      <c r="L131" s="529"/>
      <c r="M131" s="529"/>
      <c r="N131" s="529"/>
      <c r="O131" s="535">
        <v>92129.922851245719</v>
      </c>
      <c r="P131" s="529"/>
      <c r="Q131" s="535">
        <v>1213105.2768771411</v>
      </c>
      <c r="R131" s="535">
        <v>1232415.0861348859</v>
      </c>
      <c r="S131" s="535"/>
      <c r="T131" s="535">
        <v>31096.716768557711</v>
      </c>
      <c r="U131" s="535"/>
      <c r="W131" s="535">
        <v>126035</v>
      </c>
      <c r="X131" s="535">
        <v>0</v>
      </c>
      <c r="Y131" s="535">
        <v>0</v>
      </c>
      <c r="Z131" s="535">
        <v>7035</v>
      </c>
      <c r="AA131" s="536"/>
      <c r="AB131" s="530">
        <v>198</v>
      </c>
      <c r="AC131" s="530">
        <v>197</v>
      </c>
      <c r="AD131" s="530">
        <v>197</v>
      </c>
      <c r="AF131" s="535"/>
    </row>
    <row r="132" spans="1:32" x14ac:dyDescent="0.25">
      <c r="A132" s="306" t="s">
        <v>147</v>
      </c>
      <c r="B132" s="533">
        <v>3413558</v>
      </c>
      <c r="C132" s="535">
        <v>0</v>
      </c>
      <c r="D132" s="535">
        <v>1288141.7197374811</v>
      </c>
      <c r="E132" s="535">
        <v>9123.91</v>
      </c>
      <c r="F132" s="535">
        <v>1279017.8097374812</v>
      </c>
      <c r="G132" s="535"/>
      <c r="H132" s="535"/>
      <c r="I132" s="535">
        <v>0</v>
      </c>
      <c r="J132" s="535">
        <v>0</v>
      </c>
      <c r="K132" s="535">
        <v>1279017.8097374812</v>
      </c>
      <c r="L132" s="529"/>
      <c r="M132" s="529"/>
      <c r="N132" s="529"/>
      <c r="O132" s="535">
        <v>186891.10196525179</v>
      </c>
      <c r="P132" s="529"/>
      <c r="Q132" s="535">
        <v>1373785.9456428243</v>
      </c>
      <c r="R132" s="535">
        <v>1398963.4291994309</v>
      </c>
      <c r="S132" s="535"/>
      <c r="T132" s="535">
        <v>32969.7424898026</v>
      </c>
      <c r="U132" s="535"/>
      <c r="W132" s="535">
        <v>186975</v>
      </c>
      <c r="X132" s="535">
        <v>0</v>
      </c>
      <c r="Y132" s="535">
        <v>0</v>
      </c>
      <c r="Z132" s="535">
        <v>0</v>
      </c>
      <c r="AA132" s="536"/>
      <c r="AB132" s="530">
        <v>192</v>
      </c>
      <c r="AC132" s="530">
        <v>198</v>
      </c>
      <c r="AD132" s="530">
        <v>198</v>
      </c>
      <c r="AF132" s="535"/>
    </row>
    <row r="133" spans="1:32" x14ac:dyDescent="0.25">
      <c r="A133" s="306" t="s">
        <v>148</v>
      </c>
      <c r="B133" s="533">
        <v>3412234</v>
      </c>
      <c r="C133" s="535">
        <v>238324.0725446429</v>
      </c>
      <c r="D133" s="535">
        <v>2244614.1168240039</v>
      </c>
      <c r="E133" s="535">
        <v>18908.55</v>
      </c>
      <c r="F133" s="535">
        <v>2225705.5668240041</v>
      </c>
      <c r="G133" s="535"/>
      <c r="H133" s="535"/>
      <c r="I133" s="535">
        <v>0</v>
      </c>
      <c r="J133" s="535">
        <v>0</v>
      </c>
      <c r="K133" s="535">
        <v>2464029.6393686468</v>
      </c>
      <c r="L133" s="529"/>
      <c r="M133" s="529"/>
      <c r="N133" s="529"/>
      <c r="O133" s="535">
        <v>201104.08086345313</v>
      </c>
      <c r="P133" s="529"/>
      <c r="Q133" s="535">
        <v>2609426.6257987181</v>
      </c>
      <c r="R133" s="535">
        <v>2660102.08824379</v>
      </c>
      <c r="S133" s="535"/>
      <c r="T133" s="535">
        <v>58957.852366752311</v>
      </c>
      <c r="U133" s="535"/>
      <c r="W133" s="535">
        <v>218830</v>
      </c>
      <c r="X133" s="535">
        <v>0</v>
      </c>
      <c r="Y133" s="535">
        <v>310</v>
      </c>
      <c r="Z133" s="535">
        <v>2345</v>
      </c>
      <c r="AA133" s="536"/>
      <c r="AB133" s="530">
        <v>410</v>
      </c>
      <c r="AC133" s="530">
        <v>418</v>
      </c>
      <c r="AD133" s="530">
        <v>419</v>
      </c>
      <c r="AF133" s="535"/>
    </row>
    <row r="134" spans="1:32" x14ac:dyDescent="0.25">
      <c r="A134" s="306" t="s">
        <v>149</v>
      </c>
      <c r="B134" s="533">
        <v>3412233</v>
      </c>
      <c r="C134" s="535">
        <v>0</v>
      </c>
      <c r="D134" s="535">
        <v>1963532.3474469744</v>
      </c>
      <c r="E134" s="535">
        <v>18794.240000000002</v>
      </c>
      <c r="F134" s="535">
        <v>1944738.1074469744</v>
      </c>
      <c r="G134" s="535"/>
      <c r="H134" s="535"/>
      <c r="I134" s="535">
        <v>0</v>
      </c>
      <c r="J134" s="535">
        <v>0</v>
      </c>
      <c r="K134" s="535">
        <v>1944738.1074469744</v>
      </c>
      <c r="L134" s="529"/>
      <c r="M134" s="529"/>
      <c r="N134" s="529"/>
      <c r="O134" s="535">
        <v>137544.63684000625</v>
      </c>
      <c r="P134" s="529"/>
      <c r="Q134" s="535">
        <v>2034514.6565079724</v>
      </c>
      <c r="R134" s="535">
        <v>2077693.660792704</v>
      </c>
      <c r="S134" s="535"/>
      <c r="T134" s="535">
        <v>52067.967756920247</v>
      </c>
      <c r="U134" s="535"/>
      <c r="W134" s="535">
        <v>150965</v>
      </c>
      <c r="X134" s="535">
        <v>2690</v>
      </c>
      <c r="Y134" s="535">
        <v>310</v>
      </c>
      <c r="Z134" s="535">
        <v>18760</v>
      </c>
      <c r="AA134" s="536"/>
      <c r="AB134" s="530">
        <v>413</v>
      </c>
      <c r="AC134" s="530">
        <v>413</v>
      </c>
      <c r="AD134" s="530">
        <v>414</v>
      </c>
      <c r="AF134" s="535"/>
    </row>
    <row r="135" spans="1:32" x14ac:dyDescent="0.25">
      <c r="A135" s="306" t="s">
        <v>150</v>
      </c>
      <c r="B135" s="533">
        <v>3413571</v>
      </c>
      <c r="C135" s="535">
        <v>91966.937142857147</v>
      </c>
      <c r="D135" s="535">
        <v>2223128.7189518837</v>
      </c>
      <c r="E135" s="535">
        <v>18291.43</v>
      </c>
      <c r="F135" s="535">
        <v>2204837.2889518836</v>
      </c>
      <c r="G135" s="535"/>
      <c r="H135" s="535"/>
      <c r="I135" s="535">
        <v>0</v>
      </c>
      <c r="J135" s="535">
        <v>0</v>
      </c>
      <c r="K135" s="535">
        <v>2296804.2260947409</v>
      </c>
      <c r="L135" s="529"/>
      <c r="M135" s="529"/>
      <c r="N135" s="529"/>
      <c r="O135" s="535">
        <v>247160.69298084106</v>
      </c>
      <c r="P135" s="529"/>
      <c r="Q135" s="535">
        <v>2468810.7109902701</v>
      </c>
      <c r="R135" s="535">
        <v>2579593.8737716964</v>
      </c>
      <c r="S135" s="535"/>
      <c r="T135" s="535">
        <v>61806.92067332544</v>
      </c>
      <c r="U135" s="535"/>
      <c r="W135" s="535">
        <v>333785</v>
      </c>
      <c r="X135" s="535">
        <v>0</v>
      </c>
      <c r="Y135" s="535">
        <v>0</v>
      </c>
      <c r="Z135" s="535">
        <v>0</v>
      </c>
      <c r="AA135" s="536"/>
      <c r="AB135" s="530">
        <v>391</v>
      </c>
      <c r="AC135" s="530">
        <v>403</v>
      </c>
      <c r="AD135" s="530">
        <v>401</v>
      </c>
      <c r="AF135" s="535"/>
    </row>
    <row r="136" spans="1:32" x14ac:dyDescent="0.25">
      <c r="A136" s="306" t="s">
        <v>152</v>
      </c>
      <c r="B136" s="533">
        <v>3412037</v>
      </c>
      <c r="C136" s="535">
        <v>113162.77840909093</v>
      </c>
      <c r="D136" s="535">
        <v>2531163.35</v>
      </c>
      <c r="E136" s="535">
        <v>25415.42</v>
      </c>
      <c r="F136" s="535">
        <v>2505747.9300000002</v>
      </c>
      <c r="G136" s="535"/>
      <c r="H136" s="535"/>
      <c r="I136" s="535">
        <v>0</v>
      </c>
      <c r="J136" s="535">
        <v>0</v>
      </c>
      <c r="K136" s="535">
        <v>2618910.708409091</v>
      </c>
      <c r="L136" s="529"/>
      <c r="M136" s="529"/>
      <c r="N136" s="529"/>
      <c r="O136" s="535">
        <v>204429.54210397834</v>
      </c>
      <c r="P136" s="529"/>
      <c r="Q136" s="535">
        <v>2783816.3849881128</v>
      </c>
      <c r="R136" s="535">
        <v>2821200.0561068594</v>
      </c>
      <c r="S136" s="535"/>
      <c r="T136" s="535">
        <v>74914.196551698362</v>
      </c>
      <c r="U136" s="535"/>
      <c r="W136" s="535">
        <v>295005</v>
      </c>
      <c r="X136" s="535">
        <v>0</v>
      </c>
      <c r="Y136" s="535">
        <v>310</v>
      </c>
      <c r="Z136" s="535">
        <v>0</v>
      </c>
      <c r="AA136" s="536"/>
      <c r="AB136" s="530">
        <v>554</v>
      </c>
      <c r="AC136" s="530">
        <v>563</v>
      </c>
      <c r="AD136" s="530">
        <v>560</v>
      </c>
      <c r="AF136" s="535"/>
    </row>
    <row r="137" spans="1:32" x14ac:dyDescent="0.25">
      <c r="A137" s="306" t="s">
        <v>153</v>
      </c>
      <c r="B137" s="533">
        <v>3413635</v>
      </c>
      <c r="C137" s="535">
        <v>0</v>
      </c>
      <c r="D137" s="535">
        <v>1732957</v>
      </c>
      <c r="E137" s="535">
        <v>18093.650000000001</v>
      </c>
      <c r="F137" s="535">
        <v>1714863.35</v>
      </c>
      <c r="G137" s="535"/>
      <c r="H137" s="535"/>
      <c r="I137" s="535">
        <v>0</v>
      </c>
      <c r="J137" s="535">
        <v>0</v>
      </c>
      <c r="K137" s="535">
        <v>1714863.35</v>
      </c>
      <c r="L137" s="529"/>
      <c r="M137" s="529"/>
      <c r="N137" s="529"/>
      <c r="O137" s="535">
        <v>159000.13244394318</v>
      </c>
      <c r="P137" s="529"/>
      <c r="Q137" s="535">
        <v>1825883.3726621948</v>
      </c>
      <c r="R137" s="535">
        <v>1906396.7811114048</v>
      </c>
      <c r="S137" s="535"/>
      <c r="T137" s="535">
        <v>45088.28722923802</v>
      </c>
      <c r="U137" s="535"/>
      <c r="W137" s="535">
        <v>51245</v>
      </c>
      <c r="X137" s="535">
        <v>0</v>
      </c>
      <c r="Y137" s="535">
        <v>0</v>
      </c>
      <c r="Z137" s="535">
        <v>4690</v>
      </c>
      <c r="AA137" s="536"/>
      <c r="AB137" s="530">
        <v>405</v>
      </c>
      <c r="AC137" s="530">
        <v>413</v>
      </c>
      <c r="AD137" s="530">
        <v>424</v>
      </c>
      <c r="AF137" s="535"/>
    </row>
    <row r="138" spans="1:32" x14ac:dyDescent="0.25">
      <c r="A138" s="306" t="s">
        <v>154</v>
      </c>
      <c r="B138" s="533">
        <v>3413582</v>
      </c>
      <c r="C138" s="535">
        <v>121552.50000000001</v>
      </c>
      <c r="D138" s="535">
        <v>1299923.3880673945</v>
      </c>
      <c r="E138" s="535">
        <v>9764.7800000000007</v>
      </c>
      <c r="F138" s="535">
        <v>1290158.6080673945</v>
      </c>
      <c r="G138" s="535"/>
      <c r="H138" s="535"/>
      <c r="I138" s="535">
        <v>0</v>
      </c>
      <c r="J138" s="535">
        <v>0</v>
      </c>
      <c r="K138" s="535">
        <v>1411711.1080673945</v>
      </c>
      <c r="L138" s="529"/>
      <c r="M138" s="529"/>
      <c r="N138" s="529"/>
      <c r="O138" s="535">
        <v>133595.04539616633</v>
      </c>
      <c r="P138" s="529"/>
      <c r="Q138" s="535">
        <v>1474283.2273853761</v>
      </c>
      <c r="R138" s="535">
        <v>1499037.9191046476</v>
      </c>
      <c r="S138" s="535"/>
      <c r="T138" s="535">
        <v>32625.199457181738</v>
      </c>
      <c r="U138" s="535"/>
      <c r="W138" s="535">
        <v>130190</v>
      </c>
      <c r="X138" s="535">
        <v>0</v>
      </c>
      <c r="Y138" s="535">
        <v>0</v>
      </c>
      <c r="Z138" s="535">
        <v>4690</v>
      </c>
      <c r="AA138" s="536"/>
      <c r="AB138" s="530">
        <v>211</v>
      </c>
      <c r="AC138" s="530">
        <v>212</v>
      </c>
      <c r="AD138" s="530">
        <v>212</v>
      </c>
      <c r="AF138" s="535"/>
    </row>
    <row r="139" spans="1:32" x14ac:dyDescent="0.25">
      <c r="A139" s="306" t="s">
        <v>155</v>
      </c>
      <c r="B139" s="533">
        <v>3413584</v>
      </c>
      <c r="C139" s="535">
        <v>0</v>
      </c>
      <c r="D139" s="535">
        <v>2117831</v>
      </c>
      <c r="E139" s="535">
        <v>22326.1</v>
      </c>
      <c r="F139" s="535">
        <v>2095504.9</v>
      </c>
      <c r="G139" s="535"/>
      <c r="H139" s="535"/>
      <c r="I139" s="535">
        <v>0</v>
      </c>
      <c r="J139" s="535">
        <v>0</v>
      </c>
      <c r="K139" s="535">
        <v>2095504.9</v>
      </c>
      <c r="L139" s="529"/>
      <c r="M139" s="529"/>
      <c r="N139" s="529"/>
      <c r="O139" s="535">
        <v>187913.73481770861</v>
      </c>
      <c r="P139" s="529"/>
      <c r="Q139" s="535">
        <v>2173542.4129931312</v>
      </c>
      <c r="R139" s="535">
        <v>2859720.9483160358</v>
      </c>
      <c r="S139" s="535"/>
      <c r="T139" s="535">
        <v>58835.847043586269</v>
      </c>
      <c r="U139" s="535"/>
      <c r="W139" s="535">
        <v>135730</v>
      </c>
      <c r="X139" s="535">
        <v>0</v>
      </c>
      <c r="Y139" s="535">
        <v>1240</v>
      </c>
      <c r="Z139" s="535">
        <v>14070</v>
      </c>
      <c r="AA139" s="536"/>
      <c r="AB139" s="530">
        <v>495</v>
      </c>
      <c r="AC139" s="530">
        <v>489</v>
      </c>
      <c r="AD139" s="530">
        <v>481</v>
      </c>
      <c r="AF139" s="535"/>
    </row>
    <row r="140" spans="1:32" x14ac:dyDescent="0.25">
      <c r="A140" s="306" t="s">
        <v>156</v>
      </c>
      <c r="B140" s="533">
        <v>3413606</v>
      </c>
      <c r="C140" s="535">
        <v>0</v>
      </c>
      <c r="D140" s="535">
        <v>1563178.23</v>
      </c>
      <c r="E140" s="535">
        <v>16168.32</v>
      </c>
      <c r="F140" s="535">
        <v>1547009.91</v>
      </c>
      <c r="G140" s="535"/>
      <c r="H140" s="535"/>
      <c r="I140" s="535">
        <v>0</v>
      </c>
      <c r="J140" s="535">
        <v>0</v>
      </c>
      <c r="K140" s="535">
        <v>1547009.91</v>
      </c>
      <c r="L140" s="529"/>
      <c r="M140" s="529"/>
      <c r="N140" s="529"/>
      <c r="O140" s="535">
        <v>160861.25751250179</v>
      </c>
      <c r="P140" s="529"/>
      <c r="Q140" s="535">
        <v>1631767.0756764845</v>
      </c>
      <c r="R140" s="535">
        <v>1666484.9802676239</v>
      </c>
      <c r="S140" s="535"/>
      <c r="T140" s="535">
        <v>42641.34846782012</v>
      </c>
      <c r="U140" s="535"/>
      <c r="W140" s="535">
        <v>84485</v>
      </c>
      <c r="X140" s="535">
        <v>0</v>
      </c>
      <c r="Y140" s="535">
        <v>310</v>
      </c>
      <c r="Z140" s="535">
        <v>2345</v>
      </c>
      <c r="AA140" s="536"/>
      <c r="AB140" s="530">
        <v>359</v>
      </c>
      <c r="AC140" s="530">
        <v>362</v>
      </c>
      <c r="AD140" s="530">
        <v>363</v>
      </c>
      <c r="AF140" s="535"/>
    </row>
    <row r="141" spans="1:32" x14ac:dyDescent="0.25">
      <c r="A141" s="306" t="s">
        <v>157</v>
      </c>
      <c r="B141" s="533">
        <v>3413588</v>
      </c>
      <c r="C141" s="535">
        <v>75975</v>
      </c>
      <c r="D141" s="535">
        <v>1053725.5900000001</v>
      </c>
      <c r="E141" s="535">
        <v>9549.5499999999993</v>
      </c>
      <c r="F141" s="535">
        <v>1044176.04</v>
      </c>
      <c r="G141" s="535"/>
      <c r="H141" s="535"/>
      <c r="I141" s="535">
        <v>0</v>
      </c>
      <c r="J141" s="535">
        <v>0</v>
      </c>
      <c r="K141" s="535">
        <v>1120151.04</v>
      </c>
      <c r="L141" s="529"/>
      <c r="M141" s="529"/>
      <c r="N141" s="529"/>
      <c r="O141" s="535">
        <v>104295.48712346968</v>
      </c>
      <c r="P141" s="529"/>
      <c r="Q141" s="535">
        <v>1172635.351549725</v>
      </c>
      <c r="R141" s="535">
        <v>1187511.3814357868</v>
      </c>
      <c r="S141" s="535"/>
      <c r="T141" s="535">
        <v>28811.801076304291</v>
      </c>
      <c r="U141" s="535"/>
      <c r="W141" s="535">
        <v>74790</v>
      </c>
      <c r="X141" s="535">
        <v>0</v>
      </c>
      <c r="Y141" s="535">
        <v>0</v>
      </c>
      <c r="Z141" s="535">
        <v>11725</v>
      </c>
      <c r="AA141" s="536"/>
      <c r="AB141" s="530">
        <v>210</v>
      </c>
      <c r="AC141" s="530">
        <v>211</v>
      </c>
      <c r="AD141" s="530">
        <v>210</v>
      </c>
      <c r="AF141" s="535"/>
    </row>
    <row r="142" spans="1:32" x14ac:dyDescent="0.25">
      <c r="A142" s="306" t="s">
        <v>158</v>
      </c>
      <c r="B142" s="533">
        <v>3413967</v>
      </c>
      <c r="C142" s="535">
        <v>98382.275806451624</v>
      </c>
      <c r="D142" s="535">
        <v>2348673.9554946749</v>
      </c>
      <c r="E142" s="535">
        <v>20881.689999999999</v>
      </c>
      <c r="F142" s="535">
        <v>2327792.2654946749</v>
      </c>
      <c r="G142" s="535"/>
      <c r="H142" s="535"/>
      <c r="I142" s="535">
        <v>0</v>
      </c>
      <c r="J142" s="535">
        <v>0</v>
      </c>
      <c r="K142" s="535">
        <v>2426174.5413011266</v>
      </c>
      <c r="L142" s="529"/>
      <c r="M142" s="529"/>
      <c r="N142" s="529"/>
      <c r="O142" s="535">
        <v>221747.03617184816</v>
      </c>
      <c r="P142" s="529"/>
      <c r="Q142" s="535">
        <v>2519233.4933880074</v>
      </c>
      <c r="R142" s="535">
        <v>2555128.969015344</v>
      </c>
      <c r="S142" s="535"/>
      <c r="T142" s="535">
        <v>62660.957935487633</v>
      </c>
      <c r="U142" s="535"/>
      <c r="W142" s="535">
        <v>252070</v>
      </c>
      <c r="X142" s="535">
        <v>0</v>
      </c>
      <c r="Y142" s="535">
        <v>930</v>
      </c>
      <c r="Z142" s="535">
        <v>4690</v>
      </c>
      <c r="AA142" s="536"/>
      <c r="AB142" s="530">
        <v>453</v>
      </c>
      <c r="AC142" s="530">
        <v>450</v>
      </c>
      <c r="AD142" s="530">
        <v>448</v>
      </c>
      <c r="AF142" s="535"/>
    </row>
    <row r="143" spans="1:32" x14ac:dyDescent="0.25">
      <c r="A143" s="306" t="s">
        <v>160</v>
      </c>
      <c r="B143" s="533">
        <v>3413594</v>
      </c>
      <c r="C143" s="535">
        <v>95112.333333333343</v>
      </c>
      <c r="D143" s="535">
        <v>1126110.6829559882</v>
      </c>
      <c r="E143" s="535">
        <v>10080.31</v>
      </c>
      <c r="F143" s="535">
        <v>1116030.3729559882</v>
      </c>
      <c r="G143" s="535"/>
      <c r="H143" s="535"/>
      <c r="I143" s="535">
        <v>0</v>
      </c>
      <c r="J143" s="535">
        <v>0</v>
      </c>
      <c r="K143" s="535">
        <v>1211142.7062893214</v>
      </c>
      <c r="L143" s="529"/>
      <c r="M143" s="529"/>
      <c r="N143" s="529"/>
      <c r="O143" s="535">
        <v>88026.700683954958</v>
      </c>
      <c r="P143" s="529"/>
      <c r="Q143" s="535">
        <v>1247495.2352691842</v>
      </c>
      <c r="R143" s="535">
        <v>1225078.1316025413</v>
      </c>
      <c r="S143" s="535"/>
      <c r="T143" s="535">
        <v>29879.591664653395</v>
      </c>
      <c r="U143" s="535"/>
      <c r="W143" s="535">
        <v>77560</v>
      </c>
      <c r="X143" s="535">
        <v>0</v>
      </c>
      <c r="Y143" s="535">
        <v>0</v>
      </c>
      <c r="Z143" s="535">
        <v>23450</v>
      </c>
      <c r="AA143" s="536"/>
      <c r="AB143" s="530">
        <v>222</v>
      </c>
      <c r="AC143" s="530">
        <v>219</v>
      </c>
      <c r="AD143" s="530">
        <v>210</v>
      </c>
      <c r="AF143" s="535"/>
    </row>
    <row r="144" spans="1:32" x14ac:dyDescent="0.25">
      <c r="A144" s="149" t="s">
        <v>230</v>
      </c>
      <c r="B144" s="152" t="s">
        <v>230</v>
      </c>
      <c r="C144" s="153" t="s">
        <v>230</v>
      </c>
      <c r="D144" s="153" t="s">
        <v>230</v>
      </c>
      <c r="E144" s="153" t="s">
        <v>230</v>
      </c>
      <c r="F144" s="153" t="s">
        <v>230</v>
      </c>
      <c r="G144" s="153" t="s">
        <v>230</v>
      </c>
      <c r="H144" s="153" t="s">
        <v>230</v>
      </c>
      <c r="I144" s="153" t="s">
        <v>230</v>
      </c>
      <c r="J144" s="153" t="s">
        <v>230</v>
      </c>
      <c r="K144" s="153" t="s">
        <v>230</v>
      </c>
      <c r="L144" s="529"/>
      <c r="M144" s="153" t="s">
        <v>230</v>
      </c>
      <c r="N144" s="529"/>
      <c r="O144" s="153" t="s">
        <v>230</v>
      </c>
      <c r="P144" s="153"/>
      <c r="Q144" s="153"/>
      <c r="R144" s="153"/>
      <c r="S144" s="153"/>
      <c r="T144" s="153"/>
      <c r="U144" s="153"/>
      <c r="W144" s="153" t="s">
        <v>230</v>
      </c>
      <c r="X144" s="153"/>
      <c r="Y144" s="153" t="s">
        <v>230</v>
      </c>
      <c r="Z144" s="153" t="s">
        <v>230</v>
      </c>
      <c r="AA144" s="536"/>
      <c r="AB144" s="148" t="s">
        <v>230</v>
      </c>
      <c r="AC144" s="148"/>
      <c r="AD144" s="148"/>
      <c r="AF144" s="535"/>
    </row>
    <row r="145" spans="1:32" x14ac:dyDescent="0.25">
      <c r="A145" s="306" t="s">
        <v>240</v>
      </c>
      <c r="B145" s="528"/>
      <c r="C145" s="535">
        <v>2775380.2783751003</v>
      </c>
      <c r="D145" s="535">
        <v>60880372.925877772</v>
      </c>
      <c r="E145" s="535">
        <v>560723.62025641021</v>
      </c>
      <c r="F145" s="535">
        <v>60319649.305621356</v>
      </c>
      <c r="G145" s="535">
        <v>590333.33333333337</v>
      </c>
      <c r="H145" s="535">
        <v>658547.90420385601</v>
      </c>
      <c r="I145" s="535">
        <v>1248881.2375371894</v>
      </c>
      <c r="J145" s="535">
        <v>0</v>
      </c>
      <c r="K145" s="535">
        <v>64343910.821533635</v>
      </c>
      <c r="L145" s="529"/>
      <c r="M145" s="535">
        <v>208000</v>
      </c>
      <c r="N145" s="529"/>
      <c r="O145" s="535">
        <v>5728663.758376956</v>
      </c>
      <c r="P145" s="535"/>
      <c r="Q145" s="535">
        <v>67560445.849084526</v>
      </c>
      <c r="R145" s="535">
        <v>70063781.396274135</v>
      </c>
      <c r="S145" s="535"/>
      <c r="T145" s="535">
        <v>1772572.3944054944</v>
      </c>
      <c r="U145" s="535">
        <v>23950</v>
      </c>
      <c r="W145" s="535">
        <v>5584320</v>
      </c>
      <c r="X145" s="535">
        <v>34970</v>
      </c>
      <c r="Y145" s="535">
        <v>7130</v>
      </c>
      <c r="Z145" s="535">
        <v>187600</v>
      </c>
      <c r="AA145" s="535"/>
      <c r="AB145" s="530">
        <v>12264.5</v>
      </c>
      <c r="AC145" s="530">
        <v>12323.5</v>
      </c>
      <c r="AD145" s="530">
        <v>12267.5</v>
      </c>
      <c r="AF145" s="535"/>
    </row>
    <row r="146" spans="1:32" x14ac:dyDescent="0.25">
      <c r="A146" s="149" t="s">
        <v>230</v>
      </c>
      <c r="B146" s="152" t="s">
        <v>230</v>
      </c>
      <c r="C146" s="153" t="s">
        <v>230</v>
      </c>
      <c r="D146" s="153" t="s">
        <v>230</v>
      </c>
      <c r="E146" s="153" t="s">
        <v>230</v>
      </c>
      <c r="F146" s="153" t="s">
        <v>230</v>
      </c>
      <c r="G146" s="153" t="s">
        <v>230</v>
      </c>
      <c r="H146" s="153" t="s">
        <v>230</v>
      </c>
      <c r="I146" s="153" t="s">
        <v>230</v>
      </c>
      <c r="J146" s="153" t="s">
        <v>230</v>
      </c>
      <c r="K146" s="153" t="s">
        <v>230</v>
      </c>
      <c r="L146" s="529"/>
      <c r="M146" s="153" t="s">
        <v>230</v>
      </c>
      <c r="N146" s="529"/>
      <c r="O146" s="153" t="s">
        <v>230</v>
      </c>
      <c r="P146" s="529"/>
      <c r="Q146" s="153" t="s">
        <v>230</v>
      </c>
      <c r="R146" s="153"/>
      <c r="S146" s="153"/>
      <c r="T146" s="153"/>
      <c r="U146" s="153"/>
      <c r="W146" s="153" t="s">
        <v>230</v>
      </c>
      <c r="X146" s="153"/>
      <c r="Y146" s="153" t="s">
        <v>230</v>
      </c>
      <c r="Z146" s="153" t="s">
        <v>230</v>
      </c>
      <c r="AA146" s="536"/>
      <c r="AB146" s="148" t="s">
        <v>230</v>
      </c>
      <c r="AC146" s="148"/>
      <c r="AD146" s="148"/>
      <c r="AF146" s="535"/>
    </row>
    <row r="147" spans="1:32" x14ac:dyDescent="0.25">
      <c r="A147" s="306" t="s">
        <v>235</v>
      </c>
      <c r="B147" s="528"/>
      <c r="C147" s="535"/>
      <c r="D147" s="535"/>
      <c r="E147" s="535"/>
      <c r="F147" s="535"/>
      <c r="G147" s="535"/>
      <c r="H147" s="535"/>
      <c r="I147" s="535"/>
      <c r="J147" s="535"/>
      <c r="K147" s="535"/>
      <c r="L147" s="529"/>
      <c r="M147" s="529"/>
      <c r="N147" s="529"/>
      <c r="O147" s="535"/>
      <c r="P147" s="529"/>
      <c r="Q147" s="535"/>
      <c r="R147" s="535"/>
      <c r="S147" s="535"/>
      <c r="T147" s="535"/>
      <c r="U147" s="535"/>
      <c r="W147" s="535"/>
      <c r="X147" s="535"/>
      <c r="Y147" s="535"/>
      <c r="Z147" s="535"/>
      <c r="AA147" s="536"/>
      <c r="AB147" s="530"/>
      <c r="AD147" s="530"/>
    </row>
    <row r="148" spans="1:32" x14ac:dyDescent="0.25">
      <c r="A148" s="306" t="s">
        <v>241</v>
      </c>
      <c r="B148" s="528"/>
      <c r="C148" s="535"/>
      <c r="D148" s="535"/>
      <c r="E148" s="535"/>
      <c r="F148" s="535"/>
      <c r="G148" s="535"/>
      <c r="H148" s="535"/>
      <c r="I148" s="535"/>
      <c r="J148" s="535"/>
      <c r="K148" s="535"/>
      <c r="L148" s="529"/>
      <c r="M148" s="529"/>
      <c r="N148" s="529"/>
      <c r="O148" s="535"/>
      <c r="P148" s="529"/>
      <c r="Q148" s="535"/>
      <c r="R148" s="535"/>
      <c r="S148" s="535"/>
      <c r="T148" s="535"/>
      <c r="U148" s="535"/>
      <c r="W148" s="535"/>
      <c r="X148" s="535"/>
      <c r="Y148" s="535"/>
      <c r="Z148" s="535"/>
      <c r="AA148" s="536"/>
      <c r="AB148" s="530"/>
      <c r="AD148" s="530"/>
    </row>
    <row r="149" spans="1:32" x14ac:dyDescent="0.25">
      <c r="A149" s="306" t="s">
        <v>161</v>
      </c>
      <c r="B149" s="533">
        <v>3413956</v>
      </c>
      <c r="C149" s="535">
        <v>126093.40926216643</v>
      </c>
      <c r="D149" s="535">
        <v>1805241.8</v>
      </c>
      <c r="E149" s="535">
        <v>18853.580000000002</v>
      </c>
      <c r="F149" s="535">
        <v>1786388.22</v>
      </c>
      <c r="G149" s="535"/>
      <c r="H149" s="535"/>
      <c r="I149" s="535">
        <v>0</v>
      </c>
      <c r="J149" s="535">
        <v>0</v>
      </c>
      <c r="K149" s="535">
        <v>1912481.6292621663</v>
      </c>
      <c r="L149" s="529"/>
      <c r="M149" s="529"/>
      <c r="N149" s="529"/>
      <c r="O149" s="535">
        <v>137857.58727551773</v>
      </c>
      <c r="P149" s="529"/>
      <c r="Q149" s="535">
        <v>1999831.0613750771</v>
      </c>
      <c r="R149" s="535">
        <v>2056417.3100364287</v>
      </c>
      <c r="S149" s="535"/>
      <c r="T149" s="535">
        <v>48759.183392657535</v>
      </c>
      <c r="U149" s="535"/>
      <c r="W149" s="535">
        <v>67865</v>
      </c>
      <c r="X149" s="535">
        <v>0</v>
      </c>
      <c r="Y149" s="535">
        <v>620</v>
      </c>
      <c r="Z149" s="535">
        <v>7035</v>
      </c>
      <c r="AA149" s="536"/>
      <c r="AB149" s="530">
        <v>421</v>
      </c>
      <c r="AC149" s="530">
        <v>422</v>
      </c>
      <c r="AD149" s="530">
        <v>424</v>
      </c>
    </row>
    <row r="150" spans="1:32" x14ac:dyDescent="0.25">
      <c r="A150" s="306" t="s">
        <v>162</v>
      </c>
      <c r="B150" s="533">
        <v>3413964</v>
      </c>
      <c r="C150" s="535">
        <v>54749.875</v>
      </c>
      <c r="D150" s="535">
        <v>1240161.7809214224</v>
      </c>
      <c r="E150" s="535">
        <v>8477.36</v>
      </c>
      <c r="F150" s="535">
        <v>1231684.4209214223</v>
      </c>
      <c r="G150" s="535"/>
      <c r="H150" s="535"/>
      <c r="I150" s="535">
        <v>0</v>
      </c>
      <c r="J150" s="535">
        <v>0</v>
      </c>
      <c r="K150" s="535">
        <v>1286434.2959214223</v>
      </c>
      <c r="L150" s="529"/>
      <c r="M150" s="529"/>
      <c r="N150" s="529"/>
      <c r="O150" s="535">
        <v>84751.758614824401</v>
      </c>
      <c r="P150" s="529"/>
      <c r="Q150" s="535">
        <v>1363902.8273644766</v>
      </c>
      <c r="R150" s="535">
        <v>1374754.2122580062</v>
      </c>
      <c r="S150" s="535"/>
      <c r="T150" s="535">
        <v>29187.577471655663</v>
      </c>
      <c r="U150" s="535"/>
      <c r="W150" s="535">
        <v>135730</v>
      </c>
      <c r="X150" s="535">
        <v>0</v>
      </c>
      <c r="Y150" s="535">
        <v>0</v>
      </c>
      <c r="Z150" s="535">
        <v>0</v>
      </c>
      <c r="AA150" s="536"/>
      <c r="AB150" s="530">
        <v>182</v>
      </c>
      <c r="AC150" s="530">
        <v>186</v>
      </c>
      <c r="AD150" s="530">
        <v>184</v>
      </c>
    </row>
    <row r="151" spans="1:32" x14ac:dyDescent="0.25">
      <c r="A151" s="306"/>
      <c r="B151" s="528"/>
      <c r="C151" s="535"/>
      <c r="D151" s="535"/>
      <c r="E151" s="535"/>
      <c r="F151" s="535"/>
      <c r="G151" s="535"/>
      <c r="H151" s="535"/>
      <c r="I151" s="535"/>
      <c r="J151" s="535"/>
      <c r="K151" s="535"/>
      <c r="L151" s="529"/>
      <c r="M151" s="529"/>
      <c r="N151" s="529"/>
      <c r="O151" s="535"/>
      <c r="P151" s="529"/>
      <c r="Q151" s="535"/>
      <c r="R151" s="535"/>
      <c r="S151" s="535"/>
      <c r="T151" s="535"/>
      <c r="U151" s="535"/>
      <c r="AA151" s="536"/>
      <c r="AB151" s="530"/>
      <c r="AD151" s="530"/>
    </row>
    <row r="152" spans="1:32" x14ac:dyDescent="0.25">
      <c r="A152" s="306" t="s">
        <v>235</v>
      </c>
      <c r="B152" s="528"/>
      <c r="C152" s="535"/>
      <c r="D152" s="535"/>
      <c r="E152" s="535"/>
      <c r="F152" s="535"/>
      <c r="G152" s="535"/>
      <c r="H152" s="535"/>
      <c r="I152" s="535"/>
      <c r="J152" s="535"/>
      <c r="K152" s="535"/>
      <c r="L152" s="529"/>
      <c r="M152" s="529"/>
      <c r="N152" s="529"/>
      <c r="O152" s="535"/>
      <c r="P152" s="529"/>
      <c r="Q152" s="535"/>
      <c r="R152" s="535"/>
      <c r="S152" s="535"/>
      <c r="T152" s="535"/>
      <c r="U152" s="535"/>
      <c r="AA152" s="536"/>
      <c r="AB152" s="530"/>
      <c r="AD152" s="530"/>
      <c r="AF152" s="535"/>
    </row>
    <row r="153" spans="1:32" x14ac:dyDescent="0.25">
      <c r="A153" s="306" t="s">
        <v>242</v>
      </c>
      <c r="B153" s="528"/>
      <c r="C153" s="535"/>
      <c r="D153" s="535"/>
      <c r="E153" s="535"/>
      <c r="F153" s="535"/>
      <c r="G153" s="535"/>
      <c r="H153" s="535"/>
      <c r="I153" s="535"/>
      <c r="J153" s="535"/>
      <c r="K153" s="535"/>
      <c r="L153" s="529"/>
      <c r="M153" s="529"/>
      <c r="N153" s="529"/>
      <c r="O153" s="535"/>
      <c r="P153" s="529"/>
      <c r="Q153" s="535"/>
      <c r="R153" s="535"/>
      <c r="S153" s="535"/>
      <c r="T153" s="535"/>
      <c r="U153" s="535"/>
      <c r="W153" s="535"/>
      <c r="X153" s="535"/>
      <c r="Y153" s="535"/>
      <c r="Z153" s="535"/>
      <c r="AA153" s="536"/>
      <c r="AB153" s="530"/>
      <c r="AD153" s="530"/>
      <c r="AF153" s="535"/>
    </row>
    <row r="154" spans="1:32" x14ac:dyDescent="0.25">
      <c r="A154" s="306" t="s">
        <v>163</v>
      </c>
      <c r="B154" s="533">
        <v>3415200</v>
      </c>
      <c r="C154" s="535">
        <v>0</v>
      </c>
      <c r="D154" s="535">
        <v>1920476.6</v>
      </c>
      <c r="E154" s="535">
        <v>19365.03</v>
      </c>
      <c r="F154" s="535">
        <v>1901111.57</v>
      </c>
      <c r="G154" s="535"/>
      <c r="H154" s="535"/>
      <c r="I154" s="535">
        <v>0</v>
      </c>
      <c r="J154" s="535">
        <v>0</v>
      </c>
      <c r="K154" s="535">
        <v>1901111.57</v>
      </c>
      <c r="L154" s="529"/>
      <c r="M154" s="529"/>
      <c r="N154" s="529"/>
      <c r="O154" s="535">
        <v>158816.08723634161</v>
      </c>
      <c r="P154" s="529"/>
      <c r="Q154" s="535">
        <v>1996965.1866401809</v>
      </c>
      <c r="R154" s="535">
        <v>2043289.1248597906</v>
      </c>
      <c r="S154" s="535"/>
      <c r="T154" s="535">
        <v>46446.93850801493</v>
      </c>
      <c r="U154" s="535"/>
      <c r="W154" s="535">
        <v>24930</v>
      </c>
      <c r="X154" s="535">
        <v>8070</v>
      </c>
      <c r="Y154" s="535">
        <v>0</v>
      </c>
      <c r="Z154" s="535">
        <v>0</v>
      </c>
      <c r="AA154" s="536"/>
      <c r="AB154" s="530">
        <v>436</v>
      </c>
      <c r="AC154" s="530">
        <v>439</v>
      </c>
      <c r="AD154" s="530">
        <v>441</v>
      </c>
    </row>
    <row r="155" spans="1:32" x14ac:dyDescent="0.25">
      <c r="A155" s="149" t="s">
        <v>230</v>
      </c>
      <c r="B155" s="152" t="s">
        <v>230</v>
      </c>
      <c r="C155" s="153" t="s">
        <v>230</v>
      </c>
      <c r="D155" s="153" t="s">
        <v>230</v>
      </c>
      <c r="E155" s="153" t="s">
        <v>230</v>
      </c>
      <c r="F155" s="153" t="s">
        <v>230</v>
      </c>
      <c r="G155" s="153" t="s">
        <v>230</v>
      </c>
      <c r="H155" s="153" t="s">
        <v>230</v>
      </c>
      <c r="I155" s="153" t="s">
        <v>230</v>
      </c>
      <c r="J155" s="153" t="s">
        <v>230</v>
      </c>
      <c r="K155" s="153" t="s">
        <v>230</v>
      </c>
      <c r="L155" s="529"/>
      <c r="M155" s="153" t="s">
        <v>230</v>
      </c>
      <c r="N155" s="529"/>
      <c r="O155" s="153" t="s">
        <v>230</v>
      </c>
      <c r="P155" s="529"/>
      <c r="Q155" s="153" t="s">
        <v>230</v>
      </c>
      <c r="R155" s="153"/>
      <c r="S155" s="153"/>
      <c r="T155" s="153" t="s">
        <v>230</v>
      </c>
      <c r="U155" s="153" t="s">
        <v>230</v>
      </c>
      <c r="W155" s="153" t="s">
        <v>230</v>
      </c>
      <c r="X155" s="153"/>
      <c r="Y155" s="153" t="s">
        <v>230</v>
      </c>
      <c r="Z155" s="153" t="s">
        <v>230</v>
      </c>
      <c r="AA155" s="536"/>
      <c r="AB155" s="148" t="s">
        <v>230</v>
      </c>
      <c r="AC155" s="148"/>
      <c r="AD155" s="148"/>
    </row>
    <row r="156" spans="1:32" x14ac:dyDescent="0.25">
      <c r="A156" s="306" t="s">
        <v>243</v>
      </c>
      <c r="B156" s="528"/>
      <c r="C156" s="535">
        <v>11480322.82170151</v>
      </c>
      <c r="D156" s="535">
        <v>175831636.07788062</v>
      </c>
      <c r="E156" s="535">
        <v>1596648.7789580729</v>
      </c>
      <c r="F156" s="535">
        <v>174234987.29892248</v>
      </c>
      <c r="G156" s="535">
        <v>2088333.3333333335</v>
      </c>
      <c r="H156" s="535">
        <v>1978688.3193135071</v>
      </c>
      <c r="I156" s="535">
        <v>4067021.6526468406</v>
      </c>
      <c r="J156" s="535">
        <v>0</v>
      </c>
      <c r="K156" s="535">
        <v>189782331.77327088</v>
      </c>
      <c r="L156" s="529"/>
      <c r="M156" s="535">
        <v>540000</v>
      </c>
      <c r="N156" s="529"/>
      <c r="O156" s="535">
        <v>16144494.287459964</v>
      </c>
      <c r="P156" s="535"/>
      <c r="Q156" s="535">
        <v>198981119.26085335</v>
      </c>
      <c r="R156" s="535">
        <v>204847812.48117742</v>
      </c>
      <c r="S156" s="535"/>
      <c r="T156" s="535">
        <v>4866466.3428694345</v>
      </c>
      <c r="U156" s="535">
        <v>78850</v>
      </c>
      <c r="W156" s="530">
        <v>16464880</v>
      </c>
      <c r="X156" s="535">
        <v>91460</v>
      </c>
      <c r="Y156" s="535">
        <v>26660</v>
      </c>
      <c r="Z156" s="535">
        <v>522935</v>
      </c>
      <c r="AA156" s="535"/>
      <c r="AB156" s="530">
        <v>34873.083333333336</v>
      </c>
      <c r="AC156" s="530">
        <v>35069.583333333336</v>
      </c>
      <c r="AD156" s="530">
        <v>35037.5</v>
      </c>
    </row>
    <row r="157" spans="1:32" x14ac:dyDescent="0.25">
      <c r="A157" s="149" t="s">
        <v>230</v>
      </c>
      <c r="B157" s="152" t="s">
        <v>230</v>
      </c>
      <c r="C157" s="153" t="s">
        <v>230</v>
      </c>
      <c r="D157" s="153" t="s">
        <v>230</v>
      </c>
      <c r="E157" s="153" t="s">
        <v>230</v>
      </c>
      <c r="F157" s="153" t="s">
        <v>230</v>
      </c>
      <c r="G157" s="153" t="s">
        <v>230</v>
      </c>
      <c r="H157" s="153" t="s">
        <v>230</v>
      </c>
      <c r="I157" s="153" t="s">
        <v>230</v>
      </c>
      <c r="J157" s="153" t="s">
        <v>230</v>
      </c>
      <c r="K157" s="153" t="s">
        <v>230</v>
      </c>
      <c r="L157" s="529"/>
      <c r="M157" s="153" t="s">
        <v>230</v>
      </c>
      <c r="N157" s="529"/>
      <c r="O157" s="153" t="s">
        <v>230</v>
      </c>
      <c r="P157" s="529"/>
      <c r="Q157" s="153" t="s">
        <v>230</v>
      </c>
      <c r="R157" s="153"/>
      <c r="S157" s="153"/>
      <c r="T157" s="153" t="s">
        <v>230</v>
      </c>
      <c r="U157" s="153" t="s">
        <v>230</v>
      </c>
      <c r="W157" s="153" t="s">
        <v>230</v>
      </c>
      <c r="X157" s="153"/>
      <c r="Y157" s="153" t="s">
        <v>230</v>
      </c>
      <c r="Z157" s="153" t="s">
        <v>230</v>
      </c>
      <c r="AA157" s="536"/>
      <c r="AB157" s="148" t="s">
        <v>230</v>
      </c>
      <c r="AC157" s="148"/>
      <c r="AD157" s="148"/>
      <c r="AF157" s="535"/>
    </row>
    <row r="158" spans="1:32" x14ac:dyDescent="0.25">
      <c r="A158" s="306" t="s">
        <v>244</v>
      </c>
      <c r="B158" s="528"/>
      <c r="D158" s="535"/>
      <c r="E158" s="535"/>
      <c r="F158" s="535"/>
      <c r="G158" s="535"/>
      <c r="H158" s="535"/>
      <c r="I158" s="535"/>
      <c r="J158" s="535"/>
      <c r="K158" s="535"/>
      <c r="L158" s="529"/>
      <c r="M158" s="529"/>
      <c r="N158" s="529"/>
      <c r="P158" s="529"/>
      <c r="AA158" s="536"/>
      <c r="AB158" s="530"/>
      <c r="AD158" s="530"/>
    </row>
    <row r="159" spans="1:32" x14ac:dyDescent="0.25">
      <c r="A159" s="306"/>
      <c r="B159" s="528"/>
      <c r="D159" s="535"/>
      <c r="E159" s="535"/>
      <c r="F159" s="535"/>
      <c r="G159" s="535"/>
      <c r="H159" s="535"/>
      <c r="I159" s="535"/>
      <c r="J159" s="535"/>
      <c r="K159" s="535"/>
      <c r="L159" s="529"/>
      <c r="M159" s="529"/>
      <c r="N159" s="529"/>
      <c r="P159" s="529"/>
      <c r="AA159" s="536"/>
      <c r="AB159" s="530"/>
      <c r="AD159" s="530"/>
    </row>
    <row r="160" spans="1:32" x14ac:dyDescent="0.25">
      <c r="A160" s="306" t="s">
        <v>164</v>
      </c>
      <c r="B160" s="533">
        <v>3414427</v>
      </c>
      <c r="C160" s="535"/>
      <c r="D160" s="535">
        <v>8321865.4289999995</v>
      </c>
      <c r="E160" s="535">
        <v>18064.379999999994</v>
      </c>
      <c r="F160" s="535">
        <v>8303801.0489999996</v>
      </c>
      <c r="G160" s="535"/>
      <c r="H160" s="535"/>
      <c r="I160" s="535">
        <v>0</v>
      </c>
      <c r="J160" s="535">
        <v>1149688.6666666667</v>
      </c>
      <c r="K160" s="535">
        <v>9453489.7156666666</v>
      </c>
      <c r="L160" s="529"/>
      <c r="M160" s="529"/>
      <c r="N160" s="529"/>
      <c r="O160" s="535">
        <v>643861.26448178163</v>
      </c>
      <c r="P160" s="529"/>
      <c r="Q160" s="535">
        <v>9872214.6251858473</v>
      </c>
      <c r="R160" s="535">
        <v>9435019.8663252257</v>
      </c>
      <c r="S160" s="535"/>
      <c r="T160" s="535">
        <v>241756.96400253696</v>
      </c>
      <c r="U160" s="535"/>
      <c r="W160" s="535">
        <v>362972.5</v>
      </c>
      <c r="X160" s="535">
        <v>0</v>
      </c>
      <c r="Y160" s="535">
        <v>2170</v>
      </c>
      <c r="Z160" s="535">
        <v>4690</v>
      </c>
      <c r="AA160" s="536"/>
      <c r="AB160" s="530">
        <v>1316</v>
      </c>
      <c r="AC160" s="530">
        <v>1313</v>
      </c>
      <c r="AD160" s="530">
        <v>1306</v>
      </c>
    </row>
    <row r="161" spans="1:32" x14ac:dyDescent="0.25">
      <c r="A161" s="306" t="s">
        <v>165</v>
      </c>
      <c r="B161" s="533">
        <v>3414429</v>
      </c>
      <c r="C161" s="535"/>
      <c r="D161" s="535">
        <v>6813195.0483189179</v>
      </c>
      <c r="E161" s="535">
        <v>14129.64</v>
      </c>
      <c r="F161" s="535">
        <v>6799065.4083189182</v>
      </c>
      <c r="G161" s="535"/>
      <c r="H161" s="535"/>
      <c r="I161" s="535">
        <v>0</v>
      </c>
      <c r="J161" s="535">
        <v>774292.66666666663</v>
      </c>
      <c r="K161" s="535">
        <v>7573358.0749855852</v>
      </c>
      <c r="L161" s="529"/>
      <c r="M161" s="529"/>
      <c r="N161" s="529"/>
      <c r="O161" s="535">
        <v>556577.90617616451</v>
      </c>
      <c r="P161" s="529"/>
      <c r="Q161" s="535">
        <v>8438182.8492578454</v>
      </c>
      <c r="R161" s="535">
        <v>9287928.798708465</v>
      </c>
      <c r="S161" s="535"/>
      <c r="T161" s="535">
        <v>202887.04408442508</v>
      </c>
      <c r="U161" s="535"/>
      <c r="W161" s="535">
        <v>493485</v>
      </c>
      <c r="X161" s="535">
        <v>0</v>
      </c>
      <c r="Y161" s="535">
        <v>620</v>
      </c>
      <c r="Z161" s="535">
        <v>25795</v>
      </c>
      <c r="AA161" s="536"/>
      <c r="AB161" s="530">
        <v>948</v>
      </c>
      <c r="AC161" s="530">
        <v>1020</v>
      </c>
      <c r="AD161" s="530">
        <v>1116</v>
      </c>
    </row>
    <row r="162" spans="1:32" x14ac:dyDescent="0.25">
      <c r="A162" s="306" t="s">
        <v>166</v>
      </c>
      <c r="B162" s="533">
        <v>3414404</v>
      </c>
      <c r="C162" s="535"/>
      <c r="D162" s="535">
        <v>6245626.1269999994</v>
      </c>
      <c r="E162" s="535">
        <v>13161.45</v>
      </c>
      <c r="F162" s="535">
        <v>6232464.6769999992</v>
      </c>
      <c r="G162" s="535"/>
      <c r="H162" s="535"/>
      <c r="I162" s="535">
        <v>0</v>
      </c>
      <c r="J162" s="535">
        <v>479791.66666666663</v>
      </c>
      <c r="K162" s="535">
        <v>6712256.3436666662</v>
      </c>
      <c r="L162" s="529"/>
      <c r="M162" s="529"/>
      <c r="N162" s="529"/>
      <c r="O162" s="535">
        <v>459005.87893604417</v>
      </c>
      <c r="P162" s="529"/>
      <c r="Q162" s="535">
        <v>7291800.4860401824</v>
      </c>
      <c r="R162" s="535">
        <v>7634817.1127451267</v>
      </c>
      <c r="S162" s="535"/>
      <c r="T162" s="535">
        <v>192936.28992700379</v>
      </c>
      <c r="U162" s="535"/>
      <c r="W162" s="535">
        <v>495455</v>
      </c>
      <c r="X162" s="535">
        <v>0</v>
      </c>
      <c r="Y162" s="535">
        <v>310</v>
      </c>
      <c r="Z162" s="535">
        <v>7035</v>
      </c>
      <c r="AA162" s="536"/>
      <c r="AB162" s="530">
        <v>890</v>
      </c>
      <c r="AC162" s="530">
        <v>924</v>
      </c>
      <c r="AD162" s="530">
        <v>954</v>
      </c>
    </row>
    <row r="163" spans="1:32" x14ac:dyDescent="0.25">
      <c r="A163" s="149" t="s">
        <v>230</v>
      </c>
      <c r="B163" s="152" t="s">
        <v>230</v>
      </c>
      <c r="C163" s="153" t="s">
        <v>230</v>
      </c>
      <c r="D163" s="153" t="s">
        <v>230</v>
      </c>
      <c r="E163" s="153" t="s">
        <v>230</v>
      </c>
      <c r="F163" s="153" t="s">
        <v>230</v>
      </c>
      <c r="G163" s="153" t="s">
        <v>230</v>
      </c>
      <c r="H163" s="153" t="s">
        <v>230</v>
      </c>
      <c r="I163" s="153" t="s">
        <v>230</v>
      </c>
      <c r="J163" s="153" t="s">
        <v>230</v>
      </c>
      <c r="K163" s="153" t="s">
        <v>230</v>
      </c>
      <c r="L163" s="529"/>
      <c r="M163" s="153" t="s">
        <v>230</v>
      </c>
      <c r="N163" s="529"/>
      <c r="O163" s="153" t="s">
        <v>230</v>
      </c>
      <c r="P163" s="529"/>
      <c r="Q163" s="153" t="s">
        <v>230</v>
      </c>
      <c r="R163" s="153"/>
      <c r="S163" s="153"/>
      <c r="T163" s="153" t="s">
        <v>230</v>
      </c>
      <c r="U163" s="153" t="s">
        <v>230</v>
      </c>
      <c r="W163" s="153" t="s">
        <v>230</v>
      </c>
      <c r="X163" s="153"/>
      <c r="Y163" s="153" t="s">
        <v>230</v>
      </c>
      <c r="Z163" s="153" t="s">
        <v>230</v>
      </c>
      <c r="AA163" s="536"/>
      <c r="AB163" s="148" t="s">
        <v>230</v>
      </c>
      <c r="AC163" s="148"/>
      <c r="AD163" s="148"/>
      <c r="AF163" s="535"/>
    </row>
    <row r="164" spans="1:32" x14ac:dyDescent="0.25">
      <c r="A164" s="306" t="s">
        <v>245</v>
      </c>
      <c r="B164" s="528"/>
      <c r="C164" s="535">
        <v>0</v>
      </c>
      <c r="D164" s="535">
        <v>21380686.604318917</v>
      </c>
      <c r="E164" s="535">
        <v>45355.469999999994</v>
      </c>
      <c r="F164" s="535">
        <v>21335331.134318918</v>
      </c>
      <c r="G164" s="535">
        <v>0</v>
      </c>
      <c r="H164" s="535">
        <v>0</v>
      </c>
      <c r="I164" s="535">
        <v>0</v>
      </c>
      <c r="J164" s="535">
        <v>2403773</v>
      </c>
      <c r="K164" s="535">
        <v>23739104.134318918</v>
      </c>
      <c r="L164" s="529"/>
      <c r="M164" s="535">
        <v>0</v>
      </c>
      <c r="N164" s="529"/>
      <c r="O164" s="535">
        <v>1659445.0495939904</v>
      </c>
      <c r="P164" s="535"/>
      <c r="Q164" s="535">
        <v>25602197.960483875</v>
      </c>
      <c r="R164" s="535">
        <v>26357765.777778819</v>
      </c>
      <c r="S164" s="535"/>
      <c r="T164" s="535">
        <v>637580.29801396583</v>
      </c>
      <c r="U164" s="535">
        <v>0</v>
      </c>
      <c r="W164" s="535">
        <v>1351912.5</v>
      </c>
      <c r="X164" s="535">
        <v>0</v>
      </c>
      <c r="Y164" s="535">
        <v>3100</v>
      </c>
      <c r="Z164" s="535">
        <v>37520</v>
      </c>
      <c r="AA164" s="535"/>
      <c r="AB164" s="530">
        <v>3154</v>
      </c>
      <c r="AC164" s="530">
        <v>3257</v>
      </c>
      <c r="AD164" s="530">
        <v>3376</v>
      </c>
      <c r="AF164" s="535"/>
    </row>
    <row r="165" spans="1:32" x14ac:dyDescent="0.25">
      <c r="A165" s="149" t="s">
        <v>230</v>
      </c>
      <c r="B165" s="152" t="s">
        <v>230</v>
      </c>
      <c r="C165" s="153" t="s">
        <v>230</v>
      </c>
      <c r="D165" s="153" t="s">
        <v>230</v>
      </c>
      <c r="E165" s="153" t="s">
        <v>230</v>
      </c>
      <c r="F165" s="153" t="s">
        <v>230</v>
      </c>
      <c r="G165" s="153" t="s">
        <v>230</v>
      </c>
      <c r="H165" s="153" t="s">
        <v>230</v>
      </c>
      <c r="I165" s="153" t="s">
        <v>230</v>
      </c>
      <c r="J165" s="153" t="s">
        <v>230</v>
      </c>
      <c r="K165" s="153" t="s">
        <v>230</v>
      </c>
      <c r="L165" s="529"/>
      <c r="M165" s="153" t="s">
        <v>230</v>
      </c>
      <c r="N165" s="529"/>
      <c r="O165" s="153" t="s">
        <v>230</v>
      </c>
      <c r="P165" s="529"/>
      <c r="Q165" s="153" t="s">
        <v>230</v>
      </c>
      <c r="R165" s="153"/>
      <c r="S165" s="153"/>
      <c r="T165" s="153" t="s">
        <v>230</v>
      </c>
      <c r="U165" s="153" t="s">
        <v>230</v>
      </c>
      <c r="W165" s="153" t="s">
        <v>230</v>
      </c>
      <c r="X165" s="153"/>
      <c r="Y165" s="153" t="s">
        <v>230</v>
      </c>
      <c r="Z165" s="153" t="s">
        <v>230</v>
      </c>
      <c r="AA165" s="536"/>
      <c r="AB165" s="148" t="s">
        <v>230</v>
      </c>
      <c r="AC165" s="148"/>
      <c r="AD165" s="148"/>
      <c r="AF165" s="535"/>
    </row>
    <row r="166" spans="1:32" x14ac:dyDescent="0.25">
      <c r="A166" s="306" t="s">
        <v>246</v>
      </c>
      <c r="B166" s="528"/>
      <c r="C166" s="535"/>
      <c r="D166" s="535"/>
      <c r="E166" s="535"/>
      <c r="F166" s="535"/>
      <c r="G166" s="535"/>
      <c r="H166" s="535"/>
      <c r="I166" s="535"/>
      <c r="J166" s="535"/>
      <c r="K166" s="535"/>
      <c r="L166" s="529"/>
      <c r="M166" s="529"/>
      <c r="N166" s="529"/>
      <c r="O166" s="535"/>
      <c r="P166" s="529"/>
      <c r="Q166" s="535"/>
      <c r="R166" s="535"/>
      <c r="S166" s="535"/>
      <c r="T166" s="535"/>
      <c r="U166" s="535"/>
      <c r="W166" s="535"/>
      <c r="X166" s="535"/>
      <c r="Y166" s="535"/>
      <c r="Z166" s="535"/>
      <c r="AA166" s="536"/>
      <c r="AB166" s="530"/>
      <c r="AD166" s="530"/>
    </row>
    <row r="167" spans="1:32" x14ac:dyDescent="0.25">
      <c r="A167" s="306" t="s">
        <v>247</v>
      </c>
      <c r="B167" s="528"/>
      <c r="C167" s="535"/>
      <c r="D167" s="535"/>
      <c r="E167" s="535"/>
      <c r="F167" s="535"/>
      <c r="G167" s="535"/>
      <c r="H167" s="535"/>
      <c r="I167" s="535"/>
      <c r="J167" s="535"/>
      <c r="K167" s="535"/>
      <c r="L167" s="529"/>
      <c r="M167" s="529"/>
      <c r="N167" s="529"/>
      <c r="O167" s="535"/>
      <c r="P167" s="529"/>
      <c r="Q167" s="535"/>
      <c r="R167" s="535"/>
      <c r="S167" s="535"/>
      <c r="T167" s="535"/>
      <c r="U167" s="535"/>
      <c r="W167" s="535"/>
      <c r="X167" s="535"/>
      <c r="Y167" s="535"/>
      <c r="Z167" s="535"/>
      <c r="AA167" s="536"/>
      <c r="AB167" s="530"/>
      <c r="AD167" s="530"/>
    </row>
    <row r="168" spans="1:32" x14ac:dyDescent="0.25">
      <c r="A168" s="306" t="s">
        <v>167</v>
      </c>
      <c r="B168" s="533">
        <v>3414781</v>
      </c>
      <c r="C168" s="535">
        <v>0</v>
      </c>
      <c r="D168" s="535">
        <v>5074057.1088055251</v>
      </c>
      <c r="E168" s="535">
        <v>11508.846298076924</v>
      </c>
      <c r="F168" s="535">
        <v>5062548.262507448</v>
      </c>
      <c r="G168" s="535"/>
      <c r="H168" s="535"/>
      <c r="I168" s="535">
        <v>0</v>
      </c>
      <c r="J168" s="535">
        <v>1032938</v>
      </c>
      <c r="K168" s="535">
        <v>6095486.262507448</v>
      </c>
      <c r="L168" s="529"/>
      <c r="M168" s="529"/>
      <c r="N168" s="529"/>
      <c r="O168" s="535">
        <v>297441.8997668298</v>
      </c>
      <c r="P168" s="529"/>
      <c r="Q168" s="535">
        <v>6616842.8500582874</v>
      </c>
      <c r="R168" s="535">
        <v>6891449.3989652283</v>
      </c>
      <c r="S168" s="535"/>
      <c r="T168" s="535">
        <v>153779.41348880541</v>
      </c>
      <c r="U168" s="535"/>
      <c r="W168" s="535">
        <v>211775</v>
      </c>
      <c r="X168" s="535">
        <v>1910</v>
      </c>
      <c r="Y168" s="535">
        <v>2790</v>
      </c>
      <c r="Z168" s="535">
        <v>11725</v>
      </c>
      <c r="AA168" s="536"/>
      <c r="AB168" s="530">
        <v>849.5</v>
      </c>
      <c r="AC168" s="530">
        <v>885.5</v>
      </c>
      <c r="AD168" s="530">
        <v>912.5</v>
      </c>
    </row>
    <row r="169" spans="1:32" x14ac:dyDescent="0.25">
      <c r="A169" s="306" t="s">
        <v>168</v>
      </c>
      <c r="B169" s="533">
        <v>3415403</v>
      </c>
      <c r="C169" s="535">
        <v>0</v>
      </c>
      <c r="D169" s="535">
        <v>4996319.4395938814</v>
      </c>
      <c r="E169" s="535">
        <v>11273.529999999999</v>
      </c>
      <c r="F169" s="535">
        <v>4985045.9095938811</v>
      </c>
      <c r="G169" s="535"/>
      <c r="H169" s="535"/>
      <c r="I169" s="535">
        <v>0</v>
      </c>
      <c r="J169" s="535">
        <v>1274981.3333333333</v>
      </c>
      <c r="K169" s="535">
        <v>6260027.2429272141</v>
      </c>
      <c r="L169" s="529"/>
      <c r="M169" s="529"/>
      <c r="N169" s="529"/>
      <c r="O169" s="535">
        <v>275194.61326089012</v>
      </c>
      <c r="P169" s="529"/>
      <c r="Q169" s="535">
        <v>6703657.577524648</v>
      </c>
      <c r="R169" s="535">
        <v>6832861.0058287829</v>
      </c>
      <c r="S169" s="535"/>
      <c r="T169" s="535">
        <v>148809.404644314</v>
      </c>
      <c r="U169" s="535"/>
      <c r="W169" s="535">
        <v>131990</v>
      </c>
      <c r="X169" s="535">
        <v>0</v>
      </c>
      <c r="Y169" s="535">
        <v>3100</v>
      </c>
      <c r="Z169" s="535">
        <v>84420</v>
      </c>
      <c r="AA169" s="536"/>
      <c r="AB169" s="530">
        <v>846</v>
      </c>
      <c r="AC169" s="530">
        <v>869</v>
      </c>
      <c r="AD169" s="530">
        <v>873</v>
      </c>
    </row>
    <row r="170" spans="1:32" x14ac:dyDescent="0.25">
      <c r="A170" s="149" t="s">
        <v>230</v>
      </c>
      <c r="B170" s="152" t="s">
        <v>230</v>
      </c>
      <c r="C170" s="153" t="s">
        <v>230</v>
      </c>
      <c r="D170" s="153" t="s">
        <v>230</v>
      </c>
      <c r="E170" s="153" t="s">
        <v>230</v>
      </c>
      <c r="F170" s="153" t="s">
        <v>230</v>
      </c>
      <c r="G170" s="153" t="s">
        <v>230</v>
      </c>
      <c r="H170" s="153" t="s">
        <v>230</v>
      </c>
      <c r="I170" s="153" t="s">
        <v>230</v>
      </c>
      <c r="J170" s="153" t="s">
        <v>230</v>
      </c>
      <c r="K170" s="153" t="s">
        <v>230</v>
      </c>
      <c r="L170" s="529"/>
      <c r="M170" s="153" t="s">
        <v>230</v>
      </c>
      <c r="N170" s="529"/>
      <c r="O170" s="153" t="s">
        <v>230</v>
      </c>
      <c r="P170" s="153"/>
      <c r="Q170" s="153" t="s">
        <v>230</v>
      </c>
      <c r="R170" s="153" t="s">
        <v>230</v>
      </c>
      <c r="S170" s="153"/>
      <c r="T170" s="153" t="s">
        <v>230</v>
      </c>
      <c r="U170" s="153" t="s">
        <v>230</v>
      </c>
      <c r="W170" s="153" t="s">
        <v>230</v>
      </c>
      <c r="X170" s="153"/>
      <c r="Y170" s="153" t="s">
        <v>230</v>
      </c>
      <c r="Z170" s="153" t="s">
        <v>230</v>
      </c>
      <c r="AA170" s="536"/>
      <c r="AB170" s="148" t="s">
        <v>230</v>
      </c>
      <c r="AC170" s="148"/>
      <c r="AD170" s="148"/>
    </row>
    <row r="171" spans="1:32" x14ac:dyDescent="0.25">
      <c r="A171" s="306" t="s">
        <v>248</v>
      </c>
      <c r="B171" s="528"/>
      <c r="C171" s="535">
        <v>0</v>
      </c>
      <c r="D171" s="535">
        <v>10070376.548399407</v>
      </c>
      <c r="E171" s="535">
        <v>22782.376298076924</v>
      </c>
      <c r="F171" s="535">
        <v>10047594.17210133</v>
      </c>
      <c r="G171" s="535">
        <v>0</v>
      </c>
      <c r="H171" s="535">
        <v>0</v>
      </c>
      <c r="I171" s="535">
        <v>0</v>
      </c>
      <c r="J171" s="535">
        <v>2307919.333333333</v>
      </c>
      <c r="K171" s="535">
        <v>12355513.505434662</v>
      </c>
      <c r="L171" s="529"/>
      <c r="M171" s="535">
        <v>0</v>
      </c>
      <c r="N171" s="529"/>
      <c r="O171" s="535">
        <v>572636.51302771992</v>
      </c>
      <c r="P171" s="535"/>
      <c r="Q171" s="535">
        <v>13320500.427582934</v>
      </c>
      <c r="R171" s="535">
        <v>13724310.404794011</v>
      </c>
      <c r="S171" s="535"/>
      <c r="T171" s="535">
        <v>302588.81813311938</v>
      </c>
      <c r="U171" s="535">
        <v>0</v>
      </c>
      <c r="W171" s="535">
        <v>343765</v>
      </c>
      <c r="X171" s="535">
        <v>1910</v>
      </c>
      <c r="Y171" s="535">
        <v>5890</v>
      </c>
      <c r="Z171" s="535">
        <v>96145</v>
      </c>
      <c r="AA171" s="535"/>
      <c r="AB171" s="530">
        <v>1695.5</v>
      </c>
      <c r="AC171" s="530">
        <v>1754.5</v>
      </c>
      <c r="AD171" s="530">
        <v>1785.5</v>
      </c>
      <c r="AF171" s="535"/>
    </row>
    <row r="172" spans="1:32" x14ac:dyDescent="0.25">
      <c r="A172" s="149" t="s">
        <v>230</v>
      </c>
      <c r="B172" s="152" t="s">
        <v>230</v>
      </c>
      <c r="C172" s="153" t="s">
        <v>230</v>
      </c>
      <c r="D172" s="153" t="s">
        <v>230</v>
      </c>
      <c r="E172" s="153" t="s">
        <v>230</v>
      </c>
      <c r="F172" s="153" t="s">
        <v>230</v>
      </c>
      <c r="G172" s="153" t="s">
        <v>230</v>
      </c>
      <c r="H172" s="153" t="s">
        <v>230</v>
      </c>
      <c r="I172" s="153" t="s">
        <v>230</v>
      </c>
      <c r="J172" s="153" t="s">
        <v>230</v>
      </c>
      <c r="K172" s="153" t="s">
        <v>230</v>
      </c>
      <c r="L172" s="529"/>
      <c r="M172" s="153" t="s">
        <v>230</v>
      </c>
      <c r="N172" s="529"/>
      <c r="O172" s="153" t="s">
        <v>230</v>
      </c>
      <c r="P172" s="529"/>
      <c r="Q172" s="153" t="s">
        <v>230</v>
      </c>
      <c r="R172" s="153"/>
      <c r="S172" s="153"/>
      <c r="T172" s="153" t="s">
        <v>230</v>
      </c>
      <c r="U172" s="153" t="s">
        <v>230</v>
      </c>
      <c r="W172" s="153" t="s">
        <v>230</v>
      </c>
      <c r="X172" s="153"/>
      <c r="Y172" s="153" t="s">
        <v>230</v>
      </c>
      <c r="Z172" s="153" t="s">
        <v>230</v>
      </c>
      <c r="AA172" s="536"/>
      <c r="AB172" s="148" t="s">
        <v>230</v>
      </c>
      <c r="AC172" s="148"/>
      <c r="AD172" s="148"/>
      <c r="AF172" s="535"/>
    </row>
    <row r="173" spans="1:32" x14ac:dyDescent="0.25">
      <c r="A173" s="306" t="s">
        <v>246</v>
      </c>
      <c r="B173" s="528"/>
      <c r="C173" s="535"/>
      <c r="D173" s="535"/>
      <c r="E173" s="535"/>
      <c r="F173" s="535"/>
      <c r="G173" s="535"/>
      <c r="H173" s="535"/>
      <c r="I173" s="535"/>
      <c r="J173" s="535"/>
      <c r="K173" s="535"/>
      <c r="L173" s="529"/>
      <c r="M173" s="529"/>
      <c r="N173" s="529"/>
      <c r="O173" s="535"/>
      <c r="P173" s="529"/>
      <c r="Q173" s="535"/>
      <c r="R173" s="535"/>
      <c r="S173" s="535"/>
      <c r="T173" s="535"/>
      <c r="U173" s="535"/>
      <c r="W173" s="535"/>
      <c r="X173" s="535"/>
      <c r="Y173" s="535"/>
      <c r="Z173" s="535"/>
      <c r="AA173" s="536"/>
      <c r="AB173" s="530"/>
      <c r="AD173" s="530"/>
    </row>
    <row r="174" spans="1:32" x14ac:dyDescent="0.25">
      <c r="A174" s="306" t="s">
        <v>249</v>
      </c>
      <c r="B174" s="528"/>
      <c r="C174" s="535"/>
      <c r="D174" s="535"/>
      <c r="E174" s="535"/>
      <c r="F174" s="535"/>
      <c r="G174" s="535"/>
      <c r="H174" s="535"/>
      <c r="I174" s="535"/>
      <c r="J174" s="535"/>
      <c r="K174" s="535"/>
      <c r="L174" s="529"/>
      <c r="M174" s="529"/>
      <c r="N174" s="529"/>
      <c r="O174" s="535"/>
      <c r="P174" s="529"/>
      <c r="Q174" s="535"/>
      <c r="R174" s="535"/>
      <c r="S174" s="535"/>
      <c r="T174" s="535"/>
      <c r="U174" s="535"/>
      <c r="V174" s="535"/>
      <c r="W174" s="535"/>
      <c r="X174" s="535"/>
      <c r="Y174" s="535"/>
      <c r="Z174" s="535"/>
      <c r="AA174" s="536"/>
      <c r="AB174" s="530"/>
      <c r="AD174" s="530"/>
    </row>
    <row r="175" spans="1:32" x14ac:dyDescent="0.25">
      <c r="A175" s="306" t="s">
        <v>169</v>
      </c>
      <c r="B175" s="533">
        <v>3414690</v>
      </c>
      <c r="C175" s="535">
        <v>0</v>
      </c>
      <c r="D175" s="535">
        <v>3444477.7340000002</v>
      </c>
      <c r="E175" s="535">
        <v>7550.76</v>
      </c>
      <c r="F175" s="535">
        <v>3436926.9740000004</v>
      </c>
      <c r="G175" s="535"/>
      <c r="H175" s="535"/>
      <c r="I175" s="535">
        <v>0</v>
      </c>
      <c r="J175" s="535">
        <v>829156.33333333326</v>
      </c>
      <c r="K175" s="535">
        <v>4266083.3073333334</v>
      </c>
      <c r="L175" s="529"/>
      <c r="M175" s="529"/>
      <c r="N175" s="529"/>
      <c r="O175" s="535">
        <v>213772.30089930599</v>
      </c>
      <c r="P175" s="529"/>
      <c r="Q175" s="535">
        <v>4379123.2818155251</v>
      </c>
      <c r="R175" s="535">
        <v>4226980.9945154637</v>
      </c>
      <c r="S175" s="535"/>
      <c r="T175" s="535">
        <v>97856.077519838625</v>
      </c>
      <c r="U175" s="535"/>
      <c r="V175" s="535"/>
      <c r="W175" s="535">
        <v>52205</v>
      </c>
      <c r="X175" s="535">
        <v>0</v>
      </c>
      <c r="Y175" s="535">
        <v>1240</v>
      </c>
      <c r="Z175" s="535">
        <v>16415</v>
      </c>
      <c r="AA175" s="536"/>
      <c r="AB175" s="530">
        <v>582</v>
      </c>
      <c r="AC175" s="530">
        <v>574</v>
      </c>
      <c r="AD175" s="530">
        <v>574</v>
      </c>
    </row>
    <row r="176" spans="1:32" x14ac:dyDescent="0.25">
      <c r="A176" s="149" t="s">
        <v>230</v>
      </c>
      <c r="B176" s="152" t="s">
        <v>230</v>
      </c>
      <c r="C176" s="153" t="s">
        <v>230</v>
      </c>
      <c r="D176" s="153" t="s">
        <v>230</v>
      </c>
      <c r="E176" s="153" t="s">
        <v>230</v>
      </c>
      <c r="F176" s="153" t="s">
        <v>230</v>
      </c>
      <c r="G176" s="153" t="s">
        <v>230</v>
      </c>
      <c r="H176" s="153" t="s">
        <v>230</v>
      </c>
      <c r="I176" s="153" t="s">
        <v>230</v>
      </c>
      <c r="J176" s="153" t="s">
        <v>230</v>
      </c>
      <c r="K176" s="153" t="s">
        <v>230</v>
      </c>
      <c r="L176" s="529"/>
      <c r="M176" s="153" t="s">
        <v>230</v>
      </c>
      <c r="N176" s="529"/>
      <c r="O176" s="153" t="s">
        <v>230</v>
      </c>
      <c r="P176" s="529"/>
      <c r="Q176" s="153" t="s">
        <v>230</v>
      </c>
      <c r="R176" s="153"/>
      <c r="S176" s="153"/>
      <c r="T176" s="153" t="s">
        <v>230</v>
      </c>
      <c r="U176" s="153" t="s">
        <v>230</v>
      </c>
      <c r="V176" s="535"/>
      <c r="W176" s="153" t="s">
        <v>230</v>
      </c>
      <c r="X176" s="153"/>
      <c r="Y176" s="153" t="s">
        <v>230</v>
      </c>
      <c r="Z176" s="153" t="s">
        <v>230</v>
      </c>
      <c r="AA176" s="536"/>
      <c r="AB176" s="148" t="s">
        <v>230</v>
      </c>
      <c r="AC176" s="148"/>
      <c r="AD176" s="148"/>
    </row>
    <row r="177" spans="1:32" x14ac:dyDescent="0.25">
      <c r="A177" s="306" t="s">
        <v>250</v>
      </c>
      <c r="B177" s="528"/>
      <c r="C177" s="535">
        <v>0</v>
      </c>
      <c r="D177" s="535">
        <v>3444477.7340000002</v>
      </c>
      <c r="E177" s="535">
        <v>7550.76</v>
      </c>
      <c r="F177" s="535">
        <v>3436926.9740000004</v>
      </c>
      <c r="G177" s="535">
        <v>0</v>
      </c>
      <c r="H177" s="535">
        <v>0</v>
      </c>
      <c r="I177" s="535">
        <v>0</v>
      </c>
      <c r="J177" s="535">
        <v>829156.33333333326</v>
      </c>
      <c r="K177" s="535">
        <v>4266083.3073333334</v>
      </c>
      <c r="L177" s="529"/>
      <c r="M177" s="535">
        <v>0</v>
      </c>
      <c r="N177" s="529"/>
      <c r="O177" s="535">
        <v>213772.30089930599</v>
      </c>
      <c r="P177" s="535"/>
      <c r="Q177" s="535">
        <v>4379123.2818155251</v>
      </c>
      <c r="R177" s="535">
        <v>4226980.9945154637</v>
      </c>
      <c r="S177" s="535"/>
      <c r="T177" s="535">
        <v>97856.077519838625</v>
      </c>
      <c r="U177" s="535">
        <v>0</v>
      </c>
      <c r="V177" s="535"/>
      <c r="W177" s="535">
        <v>52205</v>
      </c>
      <c r="X177" s="535">
        <v>0</v>
      </c>
      <c r="Y177" s="535">
        <v>1240</v>
      </c>
      <c r="Z177" s="535">
        <v>16415</v>
      </c>
      <c r="AA177" s="535"/>
      <c r="AB177" s="530">
        <v>582</v>
      </c>
      <c r="AC177" s="530">
        <v>574</v>
      </c>
      <c r="AD177" s="530">
        <v>574</v>
      </c>
    </row>
    <row r="178" spans="1:32" x14ac:dyDescent="0.25">
      <c r="A178" s="149" t="s">
        <v>230</v>
      </c>
      <c r="B178" s="152" t="s">
        <v>230</v>
      </c>
      <c r="C178" s="153" t="s">
        <v>230</v>
      </c>
      <c r="D178" s="153" t="s">
        <v>230</v>
      </c>
      <c r="E178" s="153" t="s">
        <v>230</v>
      </c>
      <c r="F178" s="153" t="s">
        <v>230</v>
      </c>
      <c r="G178" s="153" t="s">
        <v>230</v>
      </c>
      <c r="H178" s="153" t="s">
        <v>230</v>
      </c>
      <c r="I178" s="153" t="s">
        <v>230</v>
      </c>
      <c r="J178" s="153" t="s">
        <v>230</v>
      </c>
      <c r="K178" s="153" t="s">
        <v>230</v>
      </c>
      <c r="L178" s="529"/>
      <c r="M178" s="153" t="s">
        <v>230</v>
      </c>
      <c r="N178" s="529"/>
      <c r="O178" s="153" t="s">
        <v>230</v>
      </c>
      <c r="P178" s="529"/>
      <c r="Q178" s="153" t="s">
        <v>230</v>
      </c>
      <c r="R178" s="153"/>
      <c r="S178" s="153"/>
      <c r="T178" s="153" t="s">
        <v>230</v>
      </c>
      <c r="U178" s="153"/>
      <c r="V178" s="535"/>
      <c r="W178" s="153" t="s">
        <v>230</v>
      </c>
      <c r="X178" s="153"/>
      <c r="Y178" s="153" t="s">
        <v>230</v>
      </c>
      <c r="Z178" s="153" t="s">
        <v>230</v>
      </c>
      <c r="AA178" s="536"/>
      <c r="AB178" s="148" t="s">
        <v>230</v>
      </c>
      <c r="AC178" s="148"/>
      <c r="AD178" s="148"/>
      <c r="AF178" s="535"/>
    </row>
    <row r="179" spans="1:32" x14ac:dyDescent="0.25">
      <c r="A179" s="306" t="s">
        <v>246</v>
      </c>
      <c r="B179" s="528"/>
      <c r="C179" s="535"/>
      <c r="D179" s="535"/>
      <c r="E179" s="535"/>
      <c r="F179" s="535"/>
      <c r="G179" s="535"/>
      <c r="H179" s="535"/>
      <c r="I179" s="535"/>
      <c r="J179" s="535"/>
      <c r="K179" s="535"/>
      <c r="L179" s="529"/>
      <c r="M179" s="529"/>
      <c r="N179" s="529"/>
      <c r="O179" s="535"/>
      <c r="P179" s="529"/>
      <c r="Q179" s="535"/>
      <c r="R179" s="535"/>
      <c r="S179" s="535"/>
      <c r="T179" s="535"/>
      <c r="U179" s="535"/>
      <c r="V179" s="535"/>
      <c r="W179" s="535"/>
      <c r="X179" s="535"/>
      <c r="Y179" s="535"/>
      <c r="Z179" s="535"/>
      <c r="AA179" s="536"/>
      <c r="AB179" s="530"/>
      <c r="AD179" s="530"/>
    </row>
    <row r="180" spans="1:32" x14ac:dyDescent="0.25">
      <c r="A180" s="306" t="s">
        <v>251</v>
      </c>
      <c r="B180" s="528"/>
      <c r="C180" s="535"/>
      <c r="D180" s="535"/>
      <c r="E180" s="535"/>
      <c r="F180" s="535"/>
      <c r="G180" s="535"/>
      <c r="H180" s="535"/>
      <c r="I180" s="535"/>
      <c r="J180" s="535"/>
      <c r="K180" s="535"/>
      <c r="L180" s="529"/>
      <c r="M180" s="529"/>
      <c r="N180" s="529"/>
      <c r="O180" s="535"/>
      <c r="P180" s="529"/>
      <c r="Q180" s="535"/>
      <c r="R180" s="535"/>
      <c r="S180" s="535"/>
      <c r="T180" s="535"/>
      <c r="U180" s="535"/>
      <c r="V180" s="535"/>
      <c r="W180" s="535"/>
      <c r="X180" s="535"/>
      <c r="Y180" s="535"/>
      <c r="Z180" s="535"/>
      <c r="AA180" s="536"/>
      <c r="AB180" s="530"/>
      <c r="AD180" s="530"/>
    </row>
    <row r="181" spans="1:32" x14ac:dyDescent="0.25">
      <c r="A181" s="306" t="s">
        <v>170</v>
      </c>
      <c r="B181" s="533">
        <v>3414796</v>
      </c>
      <c r="C181" s="535">
        <v>0</v>
      </c>
      <c r="D181" s="535">
        <v>5833430.3735239999</v>
      </c>
      <c r="E181" s="535">
        <v>12748.64</v>
      </c>
      <c r="F181" s="535">
        <v>5820681.7335240003</v>
      </c>
      <c r="G181" s="535"/>
      <c r="H181" s="535"/>
      <c r="I181" s="535">
        <v>0</v>
      </c>
      <c r="J181" s="535">
        <v>1555560.6666666667</v>
      </c>
      <c r="K181" s="535">
        <v>7376242.4001906672</v>
      </c>
      <c r="L181" s="529"/>
      <c r="M181" s="529"/>
      <c r="N181" s="529"/>
      <c r="O181" s="535">
        <v>408407.79426842206</v>
      </c>
      <c r="P181" s="529"/>
      <c r="Q181" s="535">
        <v>7657167.5638145814</v>
      </c>
      <c r="R181" s="535">
        <v>7400126.6613463191</v>
      </c>
      <c r="S181" s="535"/>
      <c r="T181" s="535">
        <v>176807.18620445451</v>
      </c>
      <c r="U181" s="535"/>
      <c r="V181" s="535"/>
      <c r="W181" s="535">
        <v>257085</v>
      </c>
      <c r="X181" s="535">
        <v>0</v>
      </c>
      <c r="Y181" s="535">
        <v>310</v>
      </c>
      <c r="Z181" s="535">
        <v>44555</v>
      </c>
      <c r="AA181" s="536"/>
      <c r="AB181" s="530">
        <v>923</v>
      </c>
      <c r="AC181" s="530">
        <v>919</v>
      </c>
      <c r="AD181" s="530">
        <v>924</v>
      </c>
    </row>
    <row r="182" spans="1:32" x14ac:dyDescent="0.25">
      <c r="A182" s="306" t="s">
        <v>171</v>
      </c>
      <c r="B182" s="533">
        <v>3414792</v>
      </c>
      <c r="C182" s="535">
        <v>0</v>
      </c>
      <c r="D182" s="535">
        <v>6596642.7939999998</v>
      </c>
      <c r="E182" s="535">
        <v>14466.440000000002</v>
      </c>
      <c r="F182" s="535">
        <v>6582176.3539999994</v>
      </c>
      <c r="G182" s="535"/>
      <c r="H182" s="535"/>
      <c r="I182" s="535">
        <v>0</v>
      </c>
      <c r="J182" s="535">
        <v>953298</v>
      </c>
      <c r="K182" s="535">
        <v>7535474.3539999994</v>
      </c>
      <c r="L182" s="529"/>
      <c r="M182" s="529"/>
      <c r="N182" s="529"/>
      <c r="O182" s="535">
        <v>424301.63871231518</v>
      </c>
      <c r="P182" s="529"/>
      <c r="Q182" s="535">
        <v>7886815.8623085162</v>
      </c>
      <c r="R182" s="535">
        <v>8022604.6484406507</v>
      </c>
      <c r="S182" s="535"/>
      <c r="T182" s="535">
        <v>202692.81160994482</v>
      </c>
      <c r="U182" s="535"/>
      <c r="V182" s="535"/>
      <c r="W182" s="535">
        <v>370360</v>
      </c>
      <c r="X182" s="535">
        <v>2865</v>
      </c>
      <c r="Y182" s="535">
        <v>930</v>
      </c>
      <c r="Z182" s="535">
        <v>16415</v>
      </c>
      <c r="AA182" s="536"/>
      <c r="AB182" s="530">
        <v>1033</v>
      </c>
      <c r="AC182" s="530">
        <v>1034</v>
      </c>
      <c r="AD182" s="530">
        <v>1034</v>
      </c>
    </row>
    <row r="183" spans="1:32" x14ac:dyDescent="0.25">
      <c r="A183" s="306" t="s">
        <v>172</v>
      </c>
      <c r="B183" s="533">
        <v>3414793</v>
      </c>
      <c r="C183" s="535">
        <v>0</v>
      </c>
      <c r="D183" s="535">
        <v>7497719.3709999993</v>
      </c>
      <c r="E183" s="535">
        <v>16398.310000000001</v>
      </c>
      <c r="F183" s="535">
        <v>7481321.0609999998</v>
      </c>
      <c r="G183" s="535"/>
      <c r="H183" s="535"/>
      <c r="I183" s="535">
        <v>0</v>
      </c>
      <c r="J183" s="535">
        <v>1153793.6666666667</v>
      </c>
      <c r="K183" s="535">
        <v>8635114.7276666667</v>
      </c>
      <c r="L183" s="529"/>
      <c r="M183" s="529"/>
      <c r="N183" s="529"/>
      <c r="O183" s="535">
        <v>544751.58641762007</v>
      </c>
      <c r="P183" s="529"/>
      <c r="Q183" s="535">
        <v>8931682.8289034721</v>
      </c>
      <c r="R183" s="535">
        <v>8458450.9332964867</v>
      </c>
      <c r="S183" s="535"/>
      <c r="T183" s="535">
        <v>225086.15664513069</v>
      </c>
      <c r="U183" s="535"/>
      <c r="V183" s="535"/>
      <c r="W183" s="535">
        <v>389075</v>
      </c>
      <c r="X183" s="535">
        <v>0</v>
      </c>
      <c r="Y183" s="535">
        <v>1550</v>
      </c>
      <c r="Z183" s="535">
        <v>28140</v>
      </c>
      <c r="AA183" s="536"/>
      <c r="AB183" s="530">
        <v>1167</v>
      </c>
      <c r="AC183" s="530">
        <v>1143</v>
      </c>
      <c r="AD183" s="530">
        <v>1118</v>
      </c>
    </row>
    <row r="184" spans="1:32" x14ac:dyDescent="0.25">
      <c r="A184" s="306" t="s">
        <v>173</v>
      </c>
      <c r="B184" s="533">
        <v>3414782</v>
      </c>
      <c r="C184" s="535">
        <v>0</v>
      </c>
      <c r="D184" s="535">
        <v>6074837.4139999999</v>
      </c>
      <c r="E184" s="535">
        <v>12970.16508196721</v>
      </c>
      <c r="F184" s="535">
        <v>6061867.2489180323</v>
      </c>
      <c r="G184" s="535">
        <v>106333.33333333331</v>
      </c>
      <c r="H184" s="535">
        <v>103856.32321286872</v>
      </c>
      <c r="I184" s="535">
        <v>210189.65654620202</v>
      </c>
      <c r="J184" s="535">
        <v>722129.66666666663</v>
      </c>
      <c r="K184" s="535">
        <v>6994186.5721309008</v>
      </c>
      <c r="L184" s="529"/>
      <c r="M184" s="535">
        <v>32000</v>
      </c>
      <c r="N184" s="529"/>
      <c r="O184" s="535">
        <v>443920.96625540243</v>
      </c>
      <c r="P184" s="529"/>
      <c r="Q184" s="535">
        <v>7574603.1246451978</v>
      </c>
      <c r="R184" s="535">
        <v>7886607.9603436282</v>
      </c>
      <c r="S184" s="535"/>
      <c r="T184" s="535">
        <v>186755.01223411996</v>
      </c>
      <c r="U184" s="535">
        <v>4150</v>
      </c>
      <c r="V184" s="535"/>
      <c r="W184" s="535">
        <v>457532.5</v>
      </c>
      <c r="X184" s="535">
        <v>0</v>
      </c>
      <c r="Y184" s="535">
        <v>310</v>
      </c>
      <c r="Z184" s="535">
        <v>14070</v>
      </c>
      <c r="AA184" s="536"/>
      <c r="AB184" s="530">
        <v>871.5</v>
      </c>
      <c r="AC184" s="530">
        <v>894.5</v>
      </c>
      <c r="AD184" s="530">
        <v>919.5</v>
      </c>
      <c r="AF184" s="535"/>
    </row>
    <row r="185" spans="1:32" x14ac:dyDescent="0.25">
      <c r="A185" s="306" t="s">
        <v>174</v>
      </c>
      <c r="B185" s="533">
        <v>3414794</v>
      </c>
      <c r="C185" s="535">
        <v>0</v>
      </c>
      <c r="D185" s="535">
        <v>6099340.9225080004</v>
      </c>
      <c r="E185" s="535">
        <v>13030.099999999997</v>
      </c>
      <c r="F185" s="535">
        <v>6086310.8225080008</v>
      </c>
      <c r="G185" s="535"/>
      <c r="H185" s="535"/>
      <c r="I185" s="535">
        <v>0</v>
      </c>
      <c r="J185" s="535">
        <v>1115701.3333333333</v>
      </c>
      <c r="K185" s="535">
        <v>7202012.1558413338</v>
      </c>
      <c r="L185" s="529"/>
      <c r="M185" s="529"/>
      <c r="N185" s="529"/>
      <c r="O185" s="535">
        <v>473608.45562276349</v>
      </c>
      <c r="P185" s="529"/>
      <c r="Q185" s="535">
        <v>7647342.9384762328</v>
      </c>
      <c r="R185" s="535">
        <v>7816121.1893491186</v>
      </c>
      <c r="S185" s="535"/>
      <c r="T185" s="535">
        <v>189091.65818339578</v>
      </c>
      <c r="U185" s="535"/>
      <c r="V185" s="535"/>
      <c r="W185" s="535">
        <v>409760</v>
      </c>
      <c r="X185" s="535">
        <v>0</v>
      </c>
      <c r="Y185" s="535">
        <v>4340</v>
      </c>
      <c r="Z185" s="535">
        <v>25795</v>
      </c>
      <c r="AA185" s="536"/>
      <c r="AB185" s="530">
        <v>895</v>
      </c>
      <c r="AC185" s="530">
        <v>905</v>
      </c>
      <c r="AD185" s="530">
        <v>911</v>
      </c>
      <c r="AF185" s="535"/>
    </row>
    <row r="186" spans="1:32" x14ac:dyDescent="0.25">
      <c r="A186" s="306" t="s">
        <v>175</v>
      </c>
      <c r="B186" s="533">
        <v>3414790</v>
      </c>
      <c r="C186" s="535">
        <v>0</v>
      </c>
      <c r="D186" s="535">
        <v>5417751.0640000002</v>
      </c>
      <c r="E186" s="535">
        <v>12262.130000000001</v>
      </c>
      <c r="F186" s="535">
        <v>5405488.9340000004</v>
      </c>
      <c r="G186" s="535"/>
      <c r="H186" s="535"/>
      <c r="I186" s="535">
        <v>0</v>
      </c>
      <c r="J186" s="535">
        <v>888129.33333333326</v>
      </c>
      <c r="K186" s="535">
        <v>6293618.2673333334</v>
      </c>
      <c r="L186" s="529"/>
      <c r="M186" s="529"/>
      <c r="N186" s="529"/>
      <c r="O186" s="535">
        <v>404590.51562754752</v>
      </c>
      <c r="P186" s="529"/>
      <c r="Q186" s="535">
        <v>6561692.5364848394</v>
      </c>
      <c r="R186" s="535">
        <v>6273581.2850549947</v>
      </c>
      <c r="S186" s="535"/>
      <c r="T186" s="535">
        <v>167300.53142335749</v>
      </c>
      <c r="U186" s="535"/>
      <c r="V186" s="535"/>
      <c r="W186" s="535">
        <v>259055</v>
      </c>
      <c r="X186" s="535">
        <v>0</v>
      </c>
      <c r="Y186" s="535">
        <v>930</v>
      </c>
      <c r="Z186" s="535">
        <v>4690</v>
      </c>
      <c r="AA186" s="536"/>
      <c r="AB186" s="530">
        <v>891</v>
      </c>
      <c r="AC186" s="530">
        <v>889</v>
      </c>
      <c r="AD186" s="530">
        <v>886</v>
      </c>
      <c r="AF186" s="535"/>
    </row>
    <row r="187" spans="1:32" x14ac:dyDescent="0.25">
      <c r="A187" s="149" t="s">
        <v>230</v>
      </c>
      <c r="B187" s="152" t="s">
        <v>230</v>
      </c>
      <c r="C187" s="153" t="s">
        <v>230</v>
      </c>
      <c r="D187" s="153" t="s">
        <v>230</v>
      </c>
      <c r="E187" s="153" t="s">
        <v>230</v>
      </c>
      <c r="F187" s="153" t="s">
        <v>230</v>
      </c>
      <c r="G187" s="153" t="s">
        <v>230</v>
      </c>
      <c r="H187" s="153" t="s">
        <v>230</v>
      </c>
      <c r="I187" s="153" t="s">
        <v>230</v>
      </c>
      <c r="J187" s="153" t="s">
        <v>230</v>
      </c>
      <c r="K187" s="153" t="s">
        <v>230</v>
      </c>
      <c r="L187" s="529"/>
      <c r="M187" s="153" t="s">
        <v>230</v>
      </c>
      <c r="N187" s="529"/>
      <c r="O187" s="153" t="s">
        <v>230</v>
      </c>
      <c r="P187" s="529"/>
      <c r="Q187" s="153" t="s">
        <v>230</v>
      </c>
      <c r="R187" s="153"/>
      <c r="S187" s="153"/>
      <c r="T187" s="153" t="s">
        <v>230</v>
      </c>
      <c r="U187" s="153"/>
      <c r="V187" s="535"/>
      <c r="W187" s="153" t="s">
        <v>230</v>
      </c>
      <c r="X187" s="153"/>
      <c r="Y187" s="153" t="s">
        <v>230</v>
      </c>
      <c r="Z187" s="153" t="s">
        <v>230</v>
      </c>
      <c r="AA187" s="536"/>
      <c r="AB187" s="148" t="s">
        <v>230</v>
      </c>
      <c r="AC187" s="148"/>
      <c r="AD187" s="148"/>
      <c r="AF187" s="535"/>
    </row>
    <row r="188" spans="1:32" x14ac:dyDescent="0.25">
      <c r="A188" s="306" t="s">
        <v>252</v>
      </c>
      <c r="B188" s="528"/>
      <c r="C188" s="535">
        <v>0</v>
      </c>
      <c r="D188" s="535">
        <v>37519721.939032003</v>
      </c>
      <c r="E188" s="535">
        <v>81875.785081967202</v>
      </c>
      <c r="F188" s="535">
        <v>37437846.153950036</v>
      </c>
      <c r="G188" s="535">
        <v>106333.33333333331</v>
      </c>
      <c r="H188" s="535">
        <v>103856.32321286872</v>
      </c>
      <c r="I188" s="535">
        <v>210189.65654620202</v>
      </c>
      <c r="J188" s="535">
        <v>6388612.666666667</v>
      </c>
      <c r="K188" s="535">
        <v>44036648.477162905</v>
      </c>
      <c r="L188" s="529"/>
      <c r="M188" s="535">
        <v>32000</v>
      </c>
      <c r="N188" s="529"/>
      <c r="O188" s="535">
        <v>2699580.9569040709</v>
      </c>
      <c r="P188" s="535"/>
      <c r="Q188" s="535">
        <v>46259304.85463284</v>
      </c>
      <c r="R188" s="535">
        <v>45857492.677831203</v>
      </c>
      <c r="S188" s="535"/>
      <c r="T188" s="535">
        <v>1147733.3563004031</v>
      </c>
      <c r="U188" s="535">
        <v>4150</v>
      </c>
      <c r="V188" s="535"/>
      <c r="W188" s="535">
        <v>2142867.5</v>
      </c>
      <c r="X188" s="535">
        <v>2865</v>
      </c>
      <c r="Y188" s="535">
        <v>8370</v>
      </c>
      <c r="Z188" s="535">
        <v>133665</v>
      </c>
      <c r="AA188" s="535"/>
      <c r="AB188" s="530">
        <v>5780.5</v>
      </c>
      <c r="AC188" s="530">
        <v>5784.5</v>
      </c>
      <c r="AD188" s="530">
        <v>5792.5</v>
      </c>
      <c r="AF188" s="535"/>
    </row>
    <row r="189" spans="1:32" x14ac:dyDescent="0.25">
      <c r="A189" s="149" t="s">
        <v>230</v>
      </c>
      <c r="B189" s="152" t="s">
        <v>230</v>
      </c>
      <c r="C189" s="153" t="s">
        <v>230</v>
      </c>
      <c r="D189" s="153" t="s">
        <v>230</v>
      </c>
      <c r="E189" s="153" t="s">
        <v>230</v>
      </c>
      <c r="F189" s="153" t="s">
        <v>230</v>
      </c>
      <c r="G189" s="153" t="s">
        <v>230</v>
      </c>
      <c r="H189" s="153" t="s">
        <v>230</v>
      </c>
      <c r="I189" s="153" t="s">
        <v>230</v>
      </c>
      <c r="J189" s="153" t="s">
        <v>230</v>
      </c>
      <c r="K189" s="153" t="s">
        <v>230</v>
      </c>
      <c r="L189" s="529"/>
      <c r="M189" s="153" t="s">
        <v>230</v>
      </c>
      <c r="N189" s="529"/>
      <c r="O189" s="153" t="s">
        <v>230</v>
      </c>
      <c r="P189" s="529"/>
      <c r="Q189" s="153" t="s">
        <v>230</v>
      </c>
      <c r="R189" s="153"/>
      <c r="S189" s="153"/>
      <c r="T189" s="153" t="s">
        <v>230</v>
      </c>
      <c r="U189" s="153" t="s">
        <v>230</v>
      </c>
      <c r="V189" s="535"/>
      <c r="W189" s="153" t="s">
        <v>230</v>
      </c>
      <c r="X189" s="153"/>
      <c r="Y189" s="153" t="s">
        <v>230</v>
      </c>
      <c r="Z189" s="153" t="s">
        <v>230</v>
      </c>
      <c r="AA189" s="536"/>
      <c r="AB189" s="148" t="s">
        <v>230</v>
      </c>
      <c r="AC189" s="148"/>
      <c r="AD189" s="148"/>
      <c r="AF189" s="535"/>
    </row>
    <row r="190" spans="1:32" x14ac:dyDescent="0.25">
      <c r="A190" s="306" t="s">
        <v>253</v>
      </c>
      <c r="B190" s="528"/>
      <c r="C190" s="535">
        <v>0</v>
      </c>
      <c r="D190" s="535">
        <v>72415262.825750321</v>
      </c>
      <c r="E190" s="535">
        <v>157564.39138004411</v>
      </c>
      <c r="F190" s="535">
        <v>72257698.434370279</v>
      </c>
      <c r="G190" s="535">
        <v>106333.33333333331</v>
      </c>
      <c r="H190" s="535">
        <v>103856.32321286872</v>
      </c>
      <c r="I190" s="535">
        <v>210189.65654620202</v>
      </c>
      <c r="J190" s="535">
        <v>11929461.333333332</v>
      </c>
      <c r="K190" s="535">
        <v>84397349.424249828</v>
      </c>
      <c r="L190" s="529"/>
      <c r="M190" s="535">
        <v>32000</v>
      </c>
      <c r="N190" s="529"/>
      <c r="O190" s="535">
        <v>5145434.8204250876</v>
      </c>
      <c r="P190" s="535"/>
      <c r="Q190" s="535">
        <v>89561126.524515182</v>
      </c>
      <c r="R190" s="535">
        <v>90166549.854919493</v>
      </c>
      <c r="S190" s="535"/>
      <c r="T190" s="535">
        <v>2185758.5499673272</v>
      </c>
      <c r="U190" s="535">
        <v>4150</v>
      </c>
      <c r="V190" s="535"/>
      <c r="W190" s="535">
        <v>3890750</v>
      </c>
      <c r="X190" s="535">
        <v>4775</v>
      </c>
      <c r="Y190" s="535">
        <v>18600</v>
      </c>
      <c r="Z190" s="535">
        <v>283745</v>
      </c>
      <c r="AA190" s="535"/>
      <c r="AB190" s="530">
        <v>11212</v>
      </c>
      <c r="AC190" s="530">
        <v>11370</v>
      </c>
      <c r="AD190" s="530">
        <v>11528</v>
      </c>
    </row>
    <row r="191" spans="1:32" x14ac:dyDescent="0.25">
      <c r="A191" s="149" t="s">
        <v>230</v>
      </c>
      <c r="B191" s="152" t="s">
        <v>230</v>
      </c>
      <c r="C191" s="153" t="s">
        <v>230</v>
      </c>
      <c r="D191" s="153" t="s">
        <v>230</v>
      </c>
      <c r="E191" s="153" t="s">
        <v>230</v>
      </c>
      <c r="F191" s="153" t="s">
        <v>230</v>
      </c>
      <c r="G191" s="153" t="s">
        <v>230</v>
      </c>
      <c r="H191" s="153" t="s">
        <v>230</v>
      </c>
      <c r="I191" s="153" t="s">
        <v>230</v>
      </c>
      <c r="J191" s="153" t="s">
        <v>230</v>
      </c>
      <c r="K191" s="153" t="s">
        <v>230</v>
      </c>
      <c r="L191" s="529"/>
      <c r="M191" s="153" t="s">
        <v>230</v>
      </c>
      <c r="N191" s="529"/>
      <c r="O191" s="153" t="s">
        <v>230</v>
      </c>
      <c r="P191" s="529"/>
      <c r="Q191" s="153" t="s">
        <v>230</v>
      </c>
      <c r="R191" s="153"/>
      <c r="S191" s="153"/>
      <c r="T191" s="153" t="s">
        <v>230</v>
      </c>
      <c r="U191" s="153" t="s">
        <v>230</v>
      </c>
      <c r="V191" s="535"/>
      <c r="W191" s="153" t="s">
        <v>230</v>
      </c>
      <c r="X191" s="153"/>
      <c r="Y191" s="153" t="s">
        <v>230</v>
      </c>
      <c r="Z191" s="153" t="s">
        <v>230</v>
      </c>
      <c r="AA191" s="536"/>
      <c r="AB191" s="148" t="s">
        <v>230</v>
      </c>
      <c r="AC191" s="148"/>
      <c r="AD191" s="148"/>
    </row>
    <row r="192" spans="1:32" x14ac:dyDescent="0.25">
      <c r="A192" s="306" t="s">
        <v>254</v>
      </c>
      <c r="B192" s="528" t="s">
        <v>255</v>
      </c>
      <c r="C192" s="535">
        <v>11480322.82170151</v>
      </c>
      <c r="D192" s="535">
        <v>248246898.90363094</v>
      </c>
      <c r="E192" s="535">
        <v>1754213.1703381171</v>
      </c>
      <c r="F192" s="535">
        <v>246492685.73329276</v>
      </c>
      <c r="G192" s="535">
        <v>2194666.666666667</v>
      </c>
      <c r="H192" s="535">
        <v>2082544.6425263758</v>
      </c>
      <c r="I192" s="535">
        <v>4277211.309193043</v>
      </c>
      <c r="J192" s="535">
        <v>11929461.333333332</v>
      </c>
      <c r="K192" s="535">
        <v>274179681.19752073</v>
      </c>
      <c r="L192" s="529"/>
      <c r="M192" s="535">
        <v>572000</v>
      </c>
      <c r="N192" s="529"/>
      <c r="O192" s="535">
        <v>21289929.107885052</v>
      </c>
      <c r="P192" s="535"/>
      <c r="Q192" s="535">
        <v>288542245.78536856</v>
      </c>
      <c r="R192" s="535">
        <v>295014362.33609688</v>
      </c>
      <c r="S192" s="535"/>
      <c r="T192" s="535">
        <v>7052224.8928367617</v>
      </c>
      <c r="U192" s="535">
        <v>83000</v>
      </c>
      <c r="V192" s="535"/>
      <c r="W192" s="535">
        <v>20355630</v>
      </c>
      <c r="X192" s="535">
        <v>96235</v>
      </c>
      <c r="Y192" s="535">
        <v>45260</v>
      </c>
      <c r="Z192" s="535">
        <v>806680</v>
      </c>
      <c r="AA192" s="535"/>
      <c r="AB192" s="530">
        <v>46085.083333333336</v>
      </c>
      <c r="AC192" s="530">
        <v>46439.583333333336</v>
      </c>
      <c r="AD192" s="530">
        <v>46565.5</v>
      </c>
    </row>
    <row r="193" spans="1:38" x14ac:dyDescent="0.25">
      <c r="A193" s="149" t="s">
        <v>230</v>
      </c>
      <c r="B193" s="152" t="s">
        <v>230</v>
      </c>
      <c r="C193" s="153" t="s">
        <v>230</v>
      </c>
      <c r="D193" s="153" t="s">
        <v>230</v>
      </c>
      <c r="E193" s="153" t="s">
        <v>230</v>
      </c>
      <c r="F193" s="153" t="s">
        <v>230</v>
      </c>
      <c r="G193" s="153" t="s">
        <v>230</v>
      </c>
      <c r="H193" s="153" t="s">
        <v>230</v>
      </c>
      <c r="I193" s="153" t="s">
        <v>230</v>
      </c>
      <c r="J193" s="153" t="s">
        <v>230</v>
      </c>
      <c r="K193" s="153" t="s">
        <v>230</v>
      </c>
      <c r="L193" s="529"/>
      <c r="M193" s="153" t="s">
        <v>230</v>
      </c>
      <c r="N193" s="529"/>
      <c r="O193" s="153" t="s">
        <v>230</v>
      </c>
      <c r="P193" s="529"/>
      <c r="Q193" s="153" t="s">
        <v>230</v>
      </c>
      <c r="R193" s="153"/>
      <c r="S193" s="153"/>
      <c r="T193" s="153" t="s">
        <v>230</v>
      </c>
      <c r="U193" s="153" t="s">
        <v>230</v>
      </c>
      <c r="V193" s="535"/>
      <c r="W193" s="153" t="s">
        <v>230</v>
      </c>
      <c r="X193" s="153"/>
      <c r="Y193" s="153" t="s">
        <v>230</v>
      </c>
      <c r="Z193" s="153" t="s">
        <v>230</v>
      </c>
      <c r="AA193" s="536"/>
      <c r="AB193" s="148" t="s">
        <v>230</v>
      </c>
      <c r="AC193" s="148"/>
      <c r="AD193" s="148"/>
    </row>
    <row r="194" spans="1:38" x14ac:dyDescent="0.25">
      <c r="A194" s="306" t="s">
        <v>176</v>
      </c>
      <c r="B194" s="528"/>
      <c r="C194" s="535"/>
      <c r="D194" s="535"/>
      <c r="E194" s="535"/>
      <c r="F194" s="535"/>
      <c r="G194" s="535"/>
      <c r="H194" s="535"/>
      <c r="I194" s="535"/>
      <c r="J194" s="535"/>
      <c r="K194" s="535"/>
      <c r="L194" s="529"/>
      <c r="M194" s="529"/>
      <c r="N194" s="529"/>
      <c r="O194" s="535"/>
      <c r="P194" s="529"/>
      <c r="Q194" s="535"/>
      <c r="R194" s="535"/>
      <c r="S194" s="535"/>
      <c r="T194" s="535"/>
      <c r="U194" s="535"/>
      <c r="V194" s="535"/>
      <c r="W194" s="535"/>
      <c r="X194" s="535"/>
      <c r="Y194" s="535"/>
      <c r="Z194" s="535"/>
      <c r="AA194" s="536"/>
      <c r="AB194" s="530"/>
      <c r="AD194" s="530"/>
    </row>
    <row r="195" spans="1:38" x14ac:dyDescent="0.25">
      <c r="A195" s="306" t="s">
        <v>177</v>
      </c>
      <c r="B195" s="533">
        <v>3417025</v>
      </c>
      <c r="C195" s="535">
        <v>0</v>
      </c>
      <c r="D195" s="535">
        <v>0</v>
      </c>
      <c r="E195" s="535">
        <v>0</v>
      </c>
      <c r="F195" s="535">
        <v>0</v>
      </c>
      <c r="G195" s="535">
        <v>2720000</v>
      </c>
      <c r="H195" s="535">
        <v>2219416.0650652526</v>
      </c>
      <c r="I195" s="535">
        <v>4939416.0650652526</v>
      </c>
      <c r="J195" s="535"/>
      <c r="K195" s="535">
        <v>4939416.0650652526</v>
      </c>
      <c r="L195" s="529"/>
      <c r="M195" s="529"/>
      <c r="N195" s="529"/>
      <c r="O195" s="535">
        <v>0</v>
      </c>
      <c r="P195" s="529"/>
      <c r="Q195" s="535">
        <v>5074113.0540745128</v>
      </c>
      <c r="R195" s="535">
        <v>5117604.9151560031</v>
      </c>
      <c r="S195" s="535"/>
      <c r="T195" s="535">
        <v>0</v>
      </c>
      <c r="U195" s="535">
        <v>108800</v>
      </c>
      <c r="V195" s="535"/>
      <c r="W195" s="535">
        <v>139525</v>
      </c>
      <c r="X195" s="535">
        <v>0</v>
      </c>
      <c r="Y195" s="535">
        <v>0</v>
      </c>
      <c r="Z195" s="535">
        <v>7035</v>
      </c>
      <c r="AA195" s="536"/>
      <c r="AB195" s="530"/>
      <c r="AD195" s="530"/>
    </row>
    <row r="196" spans="1:38" x14ac:dyDescent="0.25">
      <c r="A196" s="306" t="s">
        <v>178</v>
      </c>
      <c r="B196" s="533">
        <v>3417069</v>
      </c>
      <c r="C196" s="535">
        <v>0</v>
      </c>
      <c r="D196" s="535">
        <v>0</v>
      </c>
      <c r="E196" s="535">
        <v>0</v>
      </c>
      <c r="F196" s="535">
        <v>0</v>
      </c>
      <c r="G196" s="535">
        <v>1696666.6666666663</v>
      </c>
      <c r="H196" s="535">
        <v>1229470.4179280479</v>
      </c>
      <c r="I196" s="535">
        <v>2926137.0845947145</v>
      </c>
      <c r="J196" s="535"/>
      <c r="K196" s="535">
        <v>2926137.0845947145</v>
      </c>
      <c r="L196" s="529"/>
      <c r="M196" s="529"/>
      <c r="N196" s="529"/>
      <c r="O196" s="535">
        <v>0</v>
      </c>
      <c r="P196" s="529"/>
      <c r="Q196" s="535">
        <v>3071611.6129854573</v>
      </c>
      <c r="R196" s="535">
        <v>3096160.2452451661</v>
      </c>
      <c r="S196" s="535"/>
      <c r="T196" s="535">
        <v>0</v>
      </c>
      <c r="U196" s="535">
        <v>69200</v>
      </c>
      <c r="W196" s="535">
        <v>78800</v>
      </c>
      <c r="X196" s="535">
        <v>0</v>
      </c>
      <c r="Y196" s="535">
        <v>0</v>
      </c>
      <c r="Z196" s="535">
        <v>0</v>
      </c>
      <c r="AA196" s="536"/>
      <c r="AB196" s="530"/>
      <c r="AD196" s="530"/>
    </row>
    <row r="197" spans="1:38" x14ac:dyDescent="0.25">
      <c r="A197" s="306" t="s">
        <v>179</v>
      </c>
      <c r="B197" s="533">
        <v>3417070</v>
      </c>
      <c r="C197" s="535">
        <v>0</v>
      </c>
      <c r="D197" s="535">
        <v>0</v>
      </c>
      <c r="E197" s="535">
        <v>0</v>
      </c>
      <c r="F197" s="535">
        <v>0</v>
      </c>
      <c r="G197" s="535">
        <v>2720000</v>
      </c>
      <c r="H197" s="535">
        <v>2030989.3037634369</v>
      </c>
      <c r="I197" s="535">
        <v>4750989.3037634371</v>
      </c>
      <c r="J197" s="535"/>
      <c r="K197" s="535">
        <v>4750989.3037634371</v>
      </c>
      <c r="L197" s="529"/>
      <c r="M197" s="529"/>
      <c r="N197" s="529"/>
      <c r="O197" s="535">
        <v>0</v>
      </c>
      <c r="P197" s="529"/>
      <c r="Q197" s="535">
        <v>4891489.958001392</v>
      </c>
      <c r="R197" s="535">
        <v>4931329.3571614195</v>
      </c>
      <c r="S197" s="535"/>
      <c r="T197" s="535">
        <v>0</v>
      </c>
      <c r="U197" s="535">
        <v>108800</v>
      </c>
      <c r="W197" s="535">
        <v>144515</v>
      </c>
      <c r="X197" s="535">
        <v>0</v>
      </c>
      <c r="Y197" s="535">
        <v>0</v>
      </c>
      <c r="Z197" s="535">
        <v>7035</v>
      </c>
      <c r="AA197" s="536"/>
      <c r="AB197" s="530"/>
      <c r="AD197" s="530"/>
    </row>
    <row r="198" spans="1:38" x14ac:dyDescent="0.25">
      <c r="A198" s="306" t="s">
        <v>180</v>
      </c>
      <c r="B198" s="533">
        <v>3417042</v>
      </c>
      <c r="C198" s="535">
        <v>0</v>
      </c>
      <c r="D198" s="535">
        <v>0</v>
      </c>
      <c r="E198" s="535">
        <v>0</v>
      </c>
      <c r="F198" s="535">
        <v>0</v>
      </c>
      <c r="G198" s="535">
        <v>680000</v>
      </c>
      <c r="H198" s="535">
        <v>684683.85444660916</v>
      </c>
      <c r="I198" s="535">
        <v>1364683.854446609</v>
      </c>
      <c r="J198" s="535"/>
      <c r="K198" s="535">
        <v>1364683.854446609</v>
      </c>
      <c r="L198" s="529"/>
      <c r="M198" s="529"/>
      <c r="N198" s="529"/>
      <c r="O198" s="535">
        <v>0</v>
      </c>
      <c r="P198" s="529"/>
      <c r="Q198" s="535">
        <v>1403994.5715501057</v>
      </c>
      <c r="R198" s="535">
        <v>1416896.8629811078</v>
      </c>
      <c r="S198" s="535"/>
      <c r="T198" s="535">
        <v>0</v>
      </c>
      <c r="U198" s="535">
        <v>57200</v>
      </c>
      <c r="W198" s="535">
        <v>54175</v>
      </c>
      <c r="X198" s="535">
        <v>0</v>
      </c>
      <c r="Y198" s="535">
        <v>0</v>
      </c>
      <c r="Z198" s="535">
        <v>0</v>
      </c>
      <c r="AA198" s="536"/>
      <c r="AB198" s="530"/>
      <c r="AD198" s="530"/>
      <c r="AF198" s="535"/>
      <c r="AG198" s="535"/>
      <c r="AH198" s="535"/>
      <c r="AJ198" s="535"/>
      <c r="AK198" s="535"/>
      <c r="AL198" s="535"/>
    </row>
    <row r="199" spans="1:38" x14ac:dyDescent="0.25">
      <c r="A199" s="306" t="s">
        <v>181</v>
      </c>
      <c r="B199" s="533">
        <v>3417045</v>
      </c>
      <c r="C199" s="535">
        <v>0</v>
      </c>
      <c r="D199" s="535">
        <v>0</v>
      </c>
      <c r="E199" s="535">
        <v>0</v>
      </c>
      <c r="F199" s="535">
        <v>0</v>
      </c>
      <c r="G199" s="535">
        <v>600000</v>
      </c>
      <c r="H199" s="535">
        <v>550461.65188057953</v>
      </c>
      <c r="I199" s="535">
        <v>1150461.6518805795</v>
      </c>
      <c r="J199" s="535"/>
      <c r="K199" s="535">
        <v>1150461.6518805795</v>
      </c>
      <c r="L199" s="529"/>
      <c r="M199" s="529"/>
      <c r="N199" s="529"/>
      <c r="O199" s="535">
        <v>0</v>
      </c>
      <c r="P199" s="529"/>
      <c r="Q199" s="535">
        <v>1168461.6518805795</v>
      </c>
      <c r="R199" s="535">
        <v>1178339.5089958231</v>
      </c>
      <c r="S199" s="535"/>
      <c r="T199" s="535">
        <v>0</v>
      </c>
      <c r="U199" s="535">
        <v>54000</v>
      </c>
      <c r="W199" s="535">
        <v>63710</v>
      </c>
      <c r="X199" s="535">
        <v>0</v>
      </c>
      <c r="Y199" s="535">
        <v>0</v>
      </c>
      <c r="Z199" s="535">
        <v>0</v>
      </c>
      <c r="AA199" s="536"/>
      <c r="AB199" s="530"/>
      <c r="AD199" s="530"/>
      <c r="AF199" s="535"/>
      <c r="AG199" s="535"/>
      <c r="AH199" s="535"/>
      <c r="AJ199" s="535"/>
      <c r="AK199" s="535"/>
      <c r="AL199" s="535"/>
    </row>
    <row r="200" spans="1:38" x14ac:dyDescent="0.25">
      <c r="A200" s="306" t="s">
        <v>182</v>
      </c>
      <c r="B200" s="533">
        <v>3417065</v>
      </c>
      <c r="C200" s="535">
        <v>0</v>
      </c>
      <c r="D200" s="535">
        <v>0</v>
      </c>
      <c r="E200" s="535">
        <v>0</v>
      </c>
      <c r="F200" s="535">
        <v>0</v>
      </c>
      <c r="G200" s="535">
        <v>680000</v>
      </c>
      <c r="H200" s="535">
        <v>626590.00800639228</v>
      </c>
      <c r="I200" s="535">
        <v>1306590.0080063923</v>
      </c>
      <c r="J200" s="535"/>
      <c r="K200" s="535">
        <v>1306590.0080063923</v>
      </c>
      <c r="L200" s="529"/>
      <c r="M200" s="529"/>
      <c r="N200" s="529"/>
      <c r="O200" s="535">
        <v>0</v>
      </c>
      <c r="P200" s="529"/>
      <c r="Q200" s="535">
        <v>1340768.5992053947</v>
      </c>
      <c r="R200" s="535">
        <v>1352406.3711895025</v>
      </c>
      <c r="S200" s="535"/>
      <c r="T200" s="535">
        <v>0</v>
      </c>
      <c r="U200" s="535">
        <v>57200</v>
      </c>
      <c r="W200" s="535">
        <v>44905</v>
      </c>
      <c r="X200" s="535">
        <v>0</v>
      </c>
      <c r="Y200" s="535">
        <v>0</v>
      </c>
      <c r="Z200" s="535">
        <v>2345</v>
      </c>
      <c r="AA200" s="536"/>
      <c r="AB200" s="530"/>
      <c r="AD200" s="530"/>
      <c r="AF200" s="535"/>
      <c r="AG200" s="535"/>
      <c r="AH200" s="535"/>
      <c r="AJ200" s="535"/>
      <c r="AK200" s="535"/>
      <c r="AL200" s="535"/>
    </row>
    <row r="201" spans="1:38" x14ac:dyDescent="0.25">
      <c r="A201" s="306" t="s">
        <v>183</v>
      </c>
      <c r="B201" s="533">
        <v>3417054</v>
      </c>
      <c r="C201" s="535">
        <v>0</v>
      </c>
      <c r="D201" s="535">
        <v>0</v>
      </c>
      <c r="E201" s="535">
        <v>0</v>
      </c>
      <c r="F201" s="535">
        <v>0</v>
      </c>
      <c r="G201" s="535">
        <v>1350000</v>
      </c>
      <c r="H201" s="535">
        <v>1377102.5780658773</v>
      </c>
      <c r="I201" s="535">
        <v>2727102.5780658773</v>
      </c>
      <c r="J201" s="535"/>
      <c r="K201" s="535">
        <v>2727102.5780658773</v>
      </c>
      <c r="L201" s="529"/>
      <c r="M201" s="529"/>
      <c r="N201" s="529"/>
      <c r="O201" s="535">
        <v>0</v>
      </c>
      <c r="P201" s="529"/>
      <c r="Q201" s="535">
        <v>2800631.4092774582</v>
      </c>
      <c r="R201" s="535">
        <v>2827862.0374630075</v>
      </c>
      <c r="S201" s="535"/>
      <c r="T201" s="535">
        <v>0</v>
      </c>
      <c r="U201" s="535">
        <v>54000</v>
      </c>
      <c r="W201" s="535">
        <v>91410</v>
      </c>
      <c r="X201" s="535">
        <v>0</v>
      </c>
      <c r="Y201" s="535">
        <v>310</v>
      </c>
      <c r="Z201" s="535">
        <v>4690</v>
      </c>
      <c r="AA201" s="536"/>
      <c r="AB201" s="530"/>
      <c r="AD201" s="530"/>
      <c r="AF201" s="535"/>
      <c r="AG201" s="535"/>
      <c r="AH201" s="535"/>
      <c r="AJ201" s="535"/>
      <c r="AK201" s="535"/>
      <c r="AL201" s="535"/>
    </row>
    <row r="202" spans="1:38" x14ac:dyDescent="0.25">
      <c r="A202" s="306" t="s">
        <v>184</v>
      </c>
      <c r="B202" s="533">
        <v>3417051</v>
      </c>
      <c r="C202" s="535">
        <v>0</v>
      </c>
      <c r="D202" s="535">
        <v>0</v>
      </c>
      <c r="E202" s="535">
        <v>0</v>
      </c>
      <c r="F202" s="535">
        <v>0</v>
      </c>
      <c r="G202" s="535">
        <v>1445833.3333333333</v>
      </c>
      <c r="H202" s="535">
        <v>1330101.5130036145</v>
      </c>
      <c r="I202" s="535">
        <v>2775934.8463369478</v>
      </c>
      <c r="J202" s="535"/>
      <c r="K202" s="535">
        <v>2775934.8463369478</v>
      </c>
      <c r="L202" s="529"/>
      <c r="M202" s="529"/>
      <c r="N202" s="529"/>
      <c r="O202" s="535">
        <v>0</v>
      </c>
      <c r="P202" s="529"/>
      <c r="Q202" s="535">
        <v>2958794.8120289668</v>
      </c>
      <c r="R202" s="535">
        <v>2985990.7082695463</v>
      </c>
      <c r="S202" s="535"/>
      <c r="T202" s="535">
        <v>0</v>
      </c>
      <c r="U202" s="535">
        <v>57833.333333333328</v>
      </c>
      <c r="W202" s="535">
        <v>61070</v>
      </c>
      <c r="X202" s="535">
        <v>0</v>
      </c>
      <c r="Y202" s="535">
        <v>0</v>
      </c>
      <c r="Z202" s="535">
        <v>2345</v>
      </c>
      <c r="AA202" s="536"/>
      <c r="AB202" s="530"/>
      <c r="AD202" s="530"/>
      <c r="AF202" s="535"/>
      <c r="AG202" s="535"/>
      <c r="AH202" s="535"/>
      <c r="AJ202" s="535"/>
      <c r="AK202" s="535"/>
      <c r="AL202" s="535"/>
    </row>
    <row r="203" spans="1:38" x14ac:dyDescent="0.25">
      <c r="A203" s="306" t="s">
        <v>185</v>
      </c>
      <c r="B203" s="533">
        <v>3417063</v>
      </c>
      <c r="C203" s="535">
        <v>0</v>
      </c>
      <c r="D203" s="535">
        <v>0</v>
      </c>
      <c r="E203" s="535">
        <v>0</v>
      </c>
      <c r="F203" s="535">
        <v>0</v>
      </c>
      <c r="G203" s="535">
        <v>1654166.6666666667</v>
      </c>
      <c r="H203" s="535">
        <v>1641672.7288287724</v>
      </c>
      <c r="I203" s="535">
        <v>3295839.3954954389</v>
      </c>
      <c r="J203" s="535"/>
      <c r="K203" s="535">
        <v>3295839.3954954389</v>
      </c>
      <c r="L203" s="529"/>
      <c r="M203" s="529"/>
      <c r="N203" s="529"/>
      <c r="O203" s="535">
        <v>0</v>
      </c>
      <c r="P203" s="529"/>
      <c r="Q203" s="535">
        <v>3376141.0866524605</v>
      </c>
      <c r="R203" s="535">
        <v>3408485.9083855096</v>
      </c>
      <c r="S203" s="535"/>
      <c r="T203" s="535">
        <v>0</v>
      </c>
      <c r="U203" s="535">
        <v>66000</v>
      </c>
      <c r="W203" s="535">
        <v>114955</v>
      </c>
      <c r="X203" s="535">
        <v>2690</v>
      </c>
      <c r="Y203" s="535">
        <v>0</v>
      </c>
      <c r="Z203" s="535">
        <v>4690</v>
      </c>
      <c r="AA203" s="536"/>
      <c r="AB203" s="530"/>
      <c r="AD203" s="530"/>
      <c r="AF203" s="535"/>
      <c r="AG203" s="535"/>
      <c r="AH203" s="535"/>
      <c r="AJ203" s="535"/>
      <c r="AK203" s="535"/>
      <c r="AL203" s="535"/>
    </row>
    <row r="204" spans="1:38" x14ac:dyDescent="0.25">
      <c r="A204" s="306" t="s">
        <v>186</v>
      </c>
      <c r="B204" s="533">
        <v>3417052</v>
      </c>
      <c r="C204" s="535">
        <v>0</v>
      </c>
      <c r="D204" s="535">
        <v>0</v>
      </c>
      <c r="E204" s="535">
        <v>0</v>
      </c>
      <c r="F204" s="535">
        <v>0</v>
      </c>
      <c r="G204" s="535">
        <v>1459166.6666666667</v>
      </c>
      <c r="H204" s="535">
        <v>1365179.1879368818</v>
      </c>
      <c r="I204" s="535">
        <v>2824345.8546035485</v>
      </c>
      <c r="J204" s="535"/>
      <c r="K204" s="535">
        <v>2824345.8546035485</v>
      </c>
      <c r="L204" s="529"/>
      <c r="M204" s="529"/>
      <c r="N204" s="529"/>
      <c r="O204" s="535">
        <v>0</v>
      </c>
      <c r="P204" s="529"/>
      <c r="Q204" s="535">
        <v>2937285.7046520766</v>
      </c>
      <c r="R204" s="535">
        <v>2964477.8187451186</v>
      </c>
      <c r="S204" s="535"/>
      <c r="T204" s="535">
        <v>0</v>
      </c>
      <c r="U204" s="535">
        <v>58366.666666666672</v>
      </c>
      <c r="W204" s="535">
        <v>47680</v>
      </c>
      <c r="X204" s="535">
        <v>0</v>
      </c>
      <c r="Y204" s="535">
        <v>0</v>
      </c>
      <c r="Z204" s="535">
        <v>4690</v>
      </c>
      <c r="AA204" s="536"/>
      <c r="AB204" s="530"/>
      <c r="AD204" s="530"/>
      <c r="AF204" s="535"/>
      <c r="AG204" s="535"/>
      <c r="AH204" s="535"/>
      <c r="AJ204" s="535"/>
      <c r="AK204" s="535"/>
      <c r="AL204" s="535"/>
    </row>
    <row r="205" spans="1:38" x14ac:dyDescent="0.25">
      <c r="A205" s="306" t="s">
        <v>187</v>
      </c>
      <c r="B205" s="533">
        <v>3417059</v>
      </c>
      <c r="C205" s="535">
        <v>0</v>
      </c>
      <c r="D205" s="535">
        <v>0</v>
      </c>
      <c r="E205" s="535">
        <v>0</v>
      </c>
      <c r="F205" s="535">
        <v>0</v>
      </c>
      <c r="G205" s="535">
        <v>838333.33333333314</v>
      </c>
      <c r="H205" s="535">
        <v>2176046.0826537618</v>
      </c>
      <c r="I205" s="535">
        <v>3014379.4159870949</v>
      </c>
      <c r="J205" s="535"/>
      <c r="K205" s="535">
        <v>3014379.4159870949</v>
      </c>
      <c r="L205" s="529"/>
      <c r="M205" s="529"/>
      <c r="N205" s="529"/>
      <c r="O205" s="535">
        <v>0</v>
      </c>
      <c r="P205" s="529"/>
      <c r="Q205" s="535">
        <v>3165738.8096326455</v>
      </c>
      <c r="R205" s="535">
        <v>3210291.9858252984</v>
      </c>
      <c r="S205" s="535"/>
      <c r="T205" s="535">
        <v>0</v>
      </c>
      <c r="U205" s="535">
        <v>33533.333333333328</v>
      </c>
      <c r="W205" s="535">
        <v>37430</v>
      </c>
      <c r="X205" s="535">
        <v>0</v>
      </c>
      <c r="Y205" s="535">
        <v>0</v>
      </c>
      <c r="Z205" s="535">
        <v>0</v>
      </c>
      <c r="AA205" s="536"/>
      <c r="AB205" s="530"/>
      <c r="AD205" s="530"/>
      <c r="AF205" s="535"/>
      <c r="AG205" s="535"/>
      <c r="AH205" s="535"/>
      <c r="AJ205" s="535"/>
      <c r="AK205" s="535"/>
      <c r="AL205" s="535"/>
    </row>
    <row r="206" spans="1:38" x14ac:dyDescent="0.25">
      <c r="A206" s="306" t="s">
        <v>188</v>
      </c>
      <c r="B206" s="533">
        <v>3417039</v>
      </c>
      <c r="C206" s="535">
        <v>0</v>
      </c>
      <c r="D206" s="535">
        <v>0</v>
      </c>
      <c r="E206" s="535">
        <v>0</v>
      </c>
      <c r="F206" s="535">
        <v>0</v>
      </c>
      <c r="G206" s="535">
        <v>700000</v>
      </c>
      <c r="H206" s="535">
        <v>746537.56638207403</v>
      </c>
      <c r="I206" s="535">
        <v>1446537.566382074</v>
      </c>
      <c r="J206" s="535"/>
      <c r="K206" s="535">
        <v>1446537.566382074</v>
      </c>
      <c r="L206" s="529"/>
      <c r="M206" s="529"/>
      <c r="N206" s="529"/>
      <c r="O206" s="535">
        <v>0</v>
      </c>
      <c r="P206" s="529"/>
      <c r="Q206" s="535">
        <v>1467537.566382074</v>
      </c>
      <c r="R206" s="535">
        <v>1467537.566382074</v>
      </c>
      <c r="S206" s="535"/>
      <c r="T206" s="535">
        <v>0</v>
      </c>
      <c r="U206" s="535">
        <v>58000</v>
      </c>
      <c r="W206" s="535">
        <v>45310</v>
      </c>
      <c r="X206" s="535">
        <v>0</v>
      </c>
      <c r="Y206" s="535">
        <v>0</v>
      </c>
      <c r="Z206" s="535">
        <v>0</v>
      </c>
      <c r="AA206" s="536"/>
      <c r="AB206" s="530"/>
      <c r="AD206" s="530"/>
      <c r="AF206" s="535"/>
      <c r="AG206" s="535"/>
      <c r="AH206" s="535"/>
      <c r="AJ206" s="535"/>
      <c r="AK206" s="535"/>
      <c r="AL206" s="535"/>
    </row>
    <row r="207" spans="1:38" x14ac:dyDescent="0.25">
      <c r="A207" s="306" t="s">
        <v>189</v>
      </c>
      <c r="B207" s="533">
        <v>3411108</v>
      </c>
      <c r="C207" s="535">
        <v>0</v>
      </c>
      <c r="D207" s="535">
        <v>0</v>
      </c>
      <c r="E207" s="535">
        <v>0</v>
      </c>
      <c r="F207" s="535">
        <v>0</v>
      </c>
      <c r="G207" s="535">
        <v>900000</v>
      </c>
      <c r="H207" s="535">
        <v>2201957.4576131543</v>
      </c>
      <c r="I207" s="535">
        <v>3101957.4576131543</v>
      </c>
      <c r="J207" s="535"/>
      <c r="K207" s="535">
        <v>3101957.4576131543</v>
      </c>
      <c r="L207" s="529"/>
      <c r="M207" s="529"/>
      <c r="N207" s="529"/>
      <c r="O207" s="535">
        <v>0</v>
      </c>
      <c r="P207" s="529"/>
      <c r="Q207" s="535">
        <v>3173705.5902182376</v>
      </c>
      <c r="R207" s="535">
        <v>3217991.7020226019</v>
      </c>
      <c r="S207" s="535"/>
      <c r="T207" s="535">
        <v>0</v>
      </c>
      <c r="U207" s="535">
        <v>36000</v>
      </c>
      <c r="W207" s="535">
        <v>39282.5</v>
      </c>
      <c r="X207" s="535">
        <v>0</v>
      </c>
      <c r="Y207" s="535">
        <v>620</v>
      </c>
      <c r="Z207" s="535">
        <v>0</v>
      </c>
      <c r="AA207" s="536"/>
      <c r="AB207" s="530"/>
      <c r="AD207" s="530"/>
      <c r="AF207" s="535"/>
      <c r="AG207" s="535"/>
      <c r="AH207" s="535"/>
      <c r="AJ207" s="535"/>
      <c r="AK207" s="535"/>
      <c r="AL207" s="535"/>
    </row>
    <row r="208" spans="1:38" x14ac:dyDescent="0.25">
      <c r="A208" s="149" t="s">
        <v>230</v>
      </c>
      <c r="B208" s="152" t="s">
        <v>230</v>
      </c>
      <c r="C208" s="153" t="s">
        <v>230</v>
      </c>
      <c r="D208" s="153" t="s">
        <v>230</v>
      </c>
      <c r="E208" s="153" t="s">
        <v>230</v>
      </c>
      <c r="F208" s="153" t="s">
        <v>230</v>
      </c>
      <c r="G208" s="153" t="s">
        <v>230</v>
      </c>
      <c r="H208" s="153" t="s">
        <v>230</v>
      </c>
      <c r="I208" s="153" t="s">
        <v>230</v>
      </c>
      <c r="J208" s="153" t="s">
        <v>230</v>
      </c>
      <c r="K208" s="153" t="s">
        <v>230</v>
      </c>
      <c r="L208" s="529"/>
      <c r="M208" s="153" t="s">
        <v>230</v>
      </c>
      <c r="N208" s="529"/>
      <c r="O208" s="153" t="s">
        <v>230</v>
      </c>
      <c r="P208" s="529"/>
      <c r="Q208" s="153" t="s">
        <v>230</v>
      </c>
      <c r="R208" s="153"/>
      <c r="S208" s="153"/>
      <c r="T208" s="153" t="s">
        <v>230</v>
      </c>
      <c r="U208" s="153"/>
      <c r="W208" s="153" t="s">
        <v>230</v>
      </c>
      <c r="X208" s="153"/>
      <c r="Y208" s="153" t="s">
        <v>230</v>
      </c>
      <c r="Z208" s="153" t="s">
        <v>230</v>
      </c>
      <c r="AA208" s="536"/>
      <c r="AB208" s="148" t="s">
        <v>230</v>
      </c>
      <c r="AC208" s="148"/>
      <c r="AD208" s="148"/>
      <c r="AF208" s="535"/>
      <c r="AG208" s="535"/>
      <c r="AH208" s="535"/>
      <c r="AJ208" s="535"/>
      <c r="AK208" s="535"/>
      <c r="AL208" s="535"/>
    </row>
    <row r="209" spans="1:38" x14ac:dyDescent="0.25">
      <c r="A209" s="306" t="s">
        <v>256</v>
      </c>
      <c r="B209" s="528"/>
      <c r="C209" s="535">
        <v>0</v>
      </c>
      <c r="D209" s="535">
        <v>0</v>
      </c>
      <c r="E209" s="535">
        <v>0</v>
      </c>
      <c r="F209" s="535">
        <v>0</v>
      </c>
      <c r="G209" s="535">
        <v>17444166.666666664</v>
      </c>
      <c r="H209" s="535">
        <v>18180208.415574454</v>
      </c>
      <c r="I209" s="535">
        <v>35624375.082241111</v>
      </c>
      <c r="J209" s="535">
        <v>0</v>
      </c>
      <c r="K209" s="535">
        <v>35624375.082241111</v>
      </c>
      <c r="L209" s="529"/>
      <c r="M209" s="535">
        <v>0</v>
      </c>
      <c r="N209" s="529"/>
      <c r="O209" s="535">
        <v>0</v>
      </c>
      <c r="P209" s="535"/>
      <c r="Q209" s="535">
        <v>36830274.426541358</v>
      </c>
      <c r="R209" s="535">
        <v>37175374.987822182</v>
      </c>
      <c r="S209" s="535"/>
      <c r="T209" s="535">
        <v>0</v>
      </c>
      <c r="U209" s="535">
        <v>818933.33333333337</v>
      </c>
      <c r="W209" s="535">
        <v>962767.5</v>
      </c>
      <c r="X209" s="535">
        <v>2690</v>
      </c>
      <c r="Y209" s="535">
        <v>930</v>
      </c>
      <c r="Z209" s="535">
        <v>32830</v>
      </c>
      <c r="AA209" s="535"/>
      <c r="AB209" s="530">
        <v>0</v>
      </c>
      <c r="AC209" s="530">
        <v>0</v>
      </c>
      <c r="AD209" s="530">
        <v>0</v>
      </c>
      <c r="AF209" s="535"/>
      <c r="AG209" s="535"/>
      <c r="AH209" s="535"/>
      <c r="AJ209" s="535"/>
      <c r="AK209" s="535"/>
      <c r="AL209" s="535"/>
    </row>
    <row r="210" spans="1:38" x14ac:dyDescent="0.25">
      <c r="A210" s="149" t="s">
        <v>230</v>
      </c>
      <c r="B210" s="152" t="s">
        <v>230</v>
      </c>
      <c r="C210" s="153" t="s">
        <v>230</v>
      </c>
      <c r="D210" s="153" t="s">
        <v>230</v>
      </c>
      <c r="E210" s="153" t="s">
        <v>230</v>
      </c>
      <c r="F210" s="153" t="s">
        <v>230</v>
      </c>
      <c r="G210" s="153" t="s">
        <v>230</v>
      </c>
      <c r="H210" s="153" t="s">
        <v>230</v>
      </c>
      <c r="I210" s="153" t="s">
        <v>230</v>
      </c>
      <c r="J210" s="153" t="s">
        <v>230</v>
      </c>
      <c r="K210" s="153" t="s">
        <v>230</v>
      </c>
      <c r="L210" s="529"/>
      <c r="M210" s="153" t="s">
        <v>230</v>
      </c>
      <c r="N210" s="529"/>
      <c r="O210" s="153" t="s">
        <v>230</v>
      </c>
      <c r="P210" s="529"/>
      <c r="Q210" s="153" t="s">
        <v>230</v>
      </c>
      <c r="R210" s="153"/>
      <c r="S210" s="153"/>
      <c r="T210" s="153" t="s">
        <v>230</v>
      </c>
      <c r="U210" s="153"/>
      <c r="W210" s="153" t="s">
        <v>230</v>
      </c>
      <c r="X210" s="153"/>
      <c r="Y210" s="153" t="s">
        <v>230</v>
      </c>
      <c r="Z210" s="153" t="s">
        <v>230</v>
      </c>
      <c r="AA210" s="536"/>
      <c r="AB210" s="148" t="s">
        <v>230</v>
      </c>
      <c r="AC210" s="148"/>
      <c r="AD210" s="148"/>
      <c r="AF210" s="535"/>
      <c r="AG210" s="535"/>
      <c r="AH210" s="535"/>
      <c r="AJ210" s="535"/>
      <c r="AK210" s="535"/>
      <c r="AL210" s="535"/>
    </row>
    <row r="211" spans="1:38" x14ac:dyDescent="0.25">
      <c r="A211" s="306" t="s">
        <v>257</v>
      </c>
      <c r="B211" s="528"/>
      <c r="C211" s="535">
        <v>11480322.82170151</v>
      </c>
      <c r="D211" s="535">
        <v>248246898.90363094</v>
      </c>
      <c r="E211" s="535">
        <v>1754213.1703381171</v>
      </c>
      <c r="F211" s="535">
        <v>246492685.73329276</v>
      </c>
      <c r="G211" s="535">
        <v>19638833.333333332</v>
      </c>
      <c r="H211" s="535">
        <v>20262753.058100831</v>
      </c>
      <c r="I211" s="535">
        <v>39901586.391434155</v>
      </c>
      <c r="J211" s="535">
        <v>11929461.333333332</v>
      </c>
      <c r="K211" s="535">
        <v>309804056.27976185</v>
      </c>
      <c r="L211" s="529"/>
      <c r="M211" s="535">
        <v>572000</v>
      </c>
      <c r="N211" s="529"/>
      <c r="O211" s="535">
        <v>21289929.107885052</v>
      </c>
      <c r="P211" s="535"/>
      <c r="Q211" s="535">
        <v>325372520.21190989</v>
      </c>
      <c r="R211" s="535">
        <v>332189737.32391906</v>
      </c>
      <c r="S211" s="535">
        <v>0</v>
      </c>
      <c r="T211" s="535">
        <v>7052224.8928367617</v>
      </c>
      <c r="U211" s="535">
        <v>901933.33333333337</v>
      </c>
      <c r="W211" s="535">
        <v>21318397.5</v>
      </c>
      <c r="X211" s="535">
        <v>98925</v>
      </c>
      <c r="Y211" s="535">
        <v>46190</v>
      </c>
      <c r="Z211" s="535">
        <v>839510</v>
      </c>
      <c r="AA211" s="535"/>
      <c r="AB211" s="530">
        <v>46085.083333333336</v>
      </c>
      <c r="AC211" s="530">
        <v>46439.583333333336</v>
      </c>
      <c r="AD211" s="530">
        <v>46565.5</v>
      </c>
      <c r="AF211" s="535"/>
      <c r="AG211" s="535"/>
      <c r="AH211" s="535"/>
      <c r="AJ211" s="535"/>
      <c r="AK211" s="535"/>
      <c r="AL211" s="535"/>
    </row>
    <row r="212" spans="1:38" x14ac:dyDescent="0.25">
      <c r="A212" s="149" t="s">
        <v>230</v>
      </c>
      <c r="B212" s="152" t="s">
        <v>230</v>
      </c>
      <c r="C212" s="153" t="s">
        <v>230</v>
      </c>
      <c r="D212" s="153" t="s">
        <v>230</v>
      </c>
      <c r="E212" s="153" t="s">
        <v>230</v>
      </c>
      <c r="F212" s="153" t="s">
        <v>230</v>
      </c>
      <c r="G212" s="153" t="s">
        <v>230</v>
      </c>
      <c r="H212" s="153" t="s">
        <v>230</v>
      </c>
      <c r="I212" s="153" t="s">
        <v>230</v>
      </c>
      <c r="J212" s="153" t="s">
        <v>230</v>
      </c>
      <c r="K212" s="153" t="s">
        <v>230</v>
      </c>
      <c r="L212" s="529"/>
      <c r="M212" s="153" t="s">
        <v>230</v>
      </c>
      <c r="N212" s="529"/>
      <c r="O212" s="153" t="s">
        <v>230</v>
      </c>
      <c r="P212" s="529"/>
      <c r="Q212" s="153" t="s">
        <v>230</v>
      </c>
      <c r="R212" s="153"/>
      <c r="S212" s="153"/>
      <c r="T212" s="153" t="s">
        <v>230</v>
      </c>
      <c r="U212" s="153"/>
      <c r="W212" s="153" t="s">
        <v>230</v>
      </c>
      <c r="X212" s="153"/>
      <c r="Y212" s="153" t="s">
        <v>230</v>
      </c>
      <c r="Z212" s="153" t="s">
        <v>230</v>
      </c>
      <c r="AA212" s="536"/>
      <c r="AB212" s="148" t="s">
        <v>230</v>
      </c>
      <c r="AC212" s="148"/>
      <c r="AD212" s="148"/>
    </row>
    <row r="213" spans="1:38" x14ac:dyDescent="0.25">
      <c r="A213" s="306"/>
      <c r="B213" s="528"/>
      <c r="AB213" s="530"/>
      <c r="AC213" s="306"/>
    </row>
    <row r="214" spans="1:38" x14ac:dyDescent="0.25">
      <c r="A214" s="306"/>
      <c r="B214" s="528"/>
      <c r="AB214" s="530"/>
      <c r="AC214" s="306"/>
    </row>
  </sheetData>
  <mergeCells count="28">
    <mergeCell ref="C7:K7"/>
    <mergeCell ref="C8:K8"/>
    <mergeCell ref="M8:M11"/>
    <mergeCell ref="O8:O11"/>
    <mergeCell ref="Q8:Q11"/>
    <mergeCell ref="D9:F9"/>
    <mergeCell ref="G9:I9"/>
    <mergeCell ref="J9:J11"/>
    <mergeCell ref="K9:K11"/>
    <mergeCell ref="D10:D11"/>
    <mergeCell ref="E10:E11"/>
    <mergeCell ref="F10:F11"/>
    <mergeCell ref="G10:G11"/>
    <mergeCell ref="H10:H11"/>
    <mergeCell ref="I10:I11"/>
    <mergeCell ref="AC8:AC11"/>
    <mergeCell ref="AD8:AD11"/>
    <mergeCell ref="T1:U3"/>
    <mergeCell ref="T8:T11"/>
    <mergeCell ref="W8:W11"/>
    <mergeCell ref="AB8:AB11"/>
    <mergeCell ref="W4:Z5"/>
    <mergeCell ref="R8:R11"/>
    <mergeCell ref="C9:C11"/>
    <mergeCell ref="Z8:Z11"/>
    <mergeCell ref="U8:U11"/>
    <mergeCell ref="X8:X11"/>
    <mergeCell ref="Y8:Y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CF710-CBB9-4445-9D5B-57F81C7CC6B0}">
  <sheetPr codeName="Sheet3"/>
  <dimension ref="A1:Q191"/>
  <sheetViews>
    <sheetView workbookViewId="0">
      <selection sqref="A1:XFD1048576"/>
    </sheetView>
  </sheetViews>
  <sheetFormatPr defaultColWidth="9.109375" defaultRowHeight="14.4" x14ac:dyDescent="0.3"/>
  <cols>
    <col min="1" max="2" width="9.109375" style="339"/>
    <col min="3" max="3" width="37.88671875" style="339" customWidth="1"/>
    <col min="4" max="4" width="10.6640625" style="341" customWidth="1"/>
    <col min="5" max="5" width="13.5546875" style="342" customWidth="1"/>
    <col min="6" max="6" width="14.6640625" style="343" customWidth="1"/>
    <col min="7" max="7" width="14.5546875" style="343" customWidth="1"/>
    <col min="8" max="8" width="3.6640625" style="343" customWidth="1"/>
    <col min="9" max="9" width="13.88671875" style="341" bestFit="1" customWidth="1"/>
    <col min="10" max="10" width="13.88671875" style="342" customWidth="1"/>
    <col min="11" max="11" width="13" style="342" customWidth="1"/>
    <col min="12" max="12" width="14.33203125" style="343" bestFit="1" customWidth="1"/>
    <col min="13" max="13" width="3.6640625" style="343" customWidth="1"/>
    <col min="14" max="14" width="12.5546875" style="346" customWidth="1"/>
    <col min="15" max="15" width="12.5546875" style="339" customWidth="1"/>
    <col min="16" max="16" width="12.5546875" style="347" customWidth="1"/>
    <col min="17" max="17" width="12.5546875" style="339" customWidth="1"/>
    <col min="18" max="18" width="10.33203125" style="339" customWidth="1"/>
    <col min="19" max="19" width="9.109375" style="339"/>
    <col min="20" max="20" width="10" style="339" bestFit="1" customWidth="1"/>
    <col min="21" max="21" width="10.5546875" style="339" bestFit="1" customWidth="1"/>
    <col min="22" max="16384" width="9.109375" style="339"/>
  </cols>
  <sheetData>
    <row r="1" spans="1:17" x14ac:dyDescent="0.3">
      <c r="B1" s="340" t="s">
        <v>994</v>
      </c>
      <c r="I1" s="344"/>
      <c r="J1" s="345"/>
      <c r="K1" s="345"/>
    </row>
    <row r="3" spans="1:17" x14ac:dyDescent="0.3">
      <c r="B3" s="348">
        <v>3247.989176</v>
      </c>
      <c r="C3" s="339" t="s">
        <v>995</v>
      </c>
      <c r="E3" s="342" t="s">
        <v>996</v>
      </c>
      <c r="G3" s="348">
        <v>3217</v>
      </c>
      <c r="H3" s="339"/>
      <c r="J3" s="342" t="s">
        <v>996</v>
      </c>
      <c r="L3" s="348">
        <v>3217</v>
      </c>
      <c r="N3" s="339" t="s">
        <v>345</v>
      </c>
      <c r="O3" s="349">
        <v>-9.5410342586683683E-3</v>
      </c>
    </row>
    <row r="4" spans="1:17" x14ac:dyDescent="0.3">
      <c r="B4" s="348">
        <v>4579.6950699999998</v>
      </c>
      <c r="C4" s="339" t="s">
        <v>997</v>
      </c>
      <c r="E4" s="339" t="s">
        <v>998</v>
      </c>
      <c r="G4" s="348">
        <v>4536</v>
      </c>
      <c r="H4" s="339"/>
      <c r="J4" s="339" t="s">
        <v>998</v>
      </c>
      <c r="K4" s="339"/>
      <c r="L4" s="348">
        <v>4536</v>
      </c>
      <c r="N4" s="339" t="s">
        <v>999</v>
      </c>
      <c r="O4" s="349">
        <v>-9.5410435262886974E-3</v>
      </c>
    </row>
    <row r="5" spans="1:17" x14ac:dyDescent="0.3">
      <c r="B5" s="348">
        <v>5161.243571</v>
      </c>
      <c r="C5" s="339" t="s">
        <v>1000</v>
      </c>
      <c r="E5" s="339" t="s">
        <v>1001</v>
      </c>
      <c r="G5" s="348">
        <v>5112</v>
      </c>
      <c r="H5" s="339"/>
      <c r="J5" s="339" t="s">
        <v>1001</v>
      </c>
      <c r="K5" s="339"/>
      <c r="L5" s="348">
        <v>5112</v>
      </c>
      <c r="N5" s="339" t="s">
        <v>1002</v>
      </c>
      <c r="O5" s="349">
        <v>-9.5410283050173794E-3</v>
      </c>
    </row>
    <row r="7" spans="1:17" x14ac:dyDescent="0.3">
      <c r="A7" s="350"/>
      <c r="B7" s="351"/>
      <c r="C7" s="351"/>
      <c r="D7" s="679" t="s">
        <v>1003</v>
      </c>
      <c r="E7" s="680"/>
      <c r="F7" s="680"/>
      <c r="G7" s="681"/>
      <c r="H7" s="352"/>
      <c r="I7" s="679" t="s">
        <v>1004</v>
      </c>
      <c r="J7" s="680"/>
      <c r="K7" s="680"/>
      <c r="L7" s="681"/>
      <c r="N7" s="679" t="s">
        <v>345</v>
      </c>
      <c r="O7" s="680"/>
      <c r="P7" s="680"/>
      <c r="Q7" s="681"/>
    </row>
    <row r="8" spans="1:17" x14ac:dyDescent="0.3">
      <c r="A8" s="353"/>
      <c r="D8" s="354" t="s">
        <v>1005</v>
      </c>
      <c r="E8" s="355" t="s">
        <v>1006</v>
      </c>
      <c r="F8" s="356" t="s">
        <v>1007</v>
      </c>
      <c r="G8" s="357" t="s">
        <v>1008</v>
      </c>
      <c r="H8" s="352"/>
      <c r="I8" s="354" t="s">
        <v>1005</v>
      </c>
      <c r="J8" s="355" t="s">
        <v>1006</v>
      </c>
      <c r="K8" s="356" t="s">
        <v>1007</v>
      </c>
      <c r="L8" s="357" t="s">
        <v>1008</v>
      </c>
      <c r="N8" s="358" t="s">
        <v>363</v>
      </c>
      <c r="O8" s="356" t="s">
        <v>1009</v>
      </c>
      <c r="P8" s="356" t="s">
        <v>1007</v>
      </c>
      <c r="Q8" s="357" t="s">
        <v>1008</v>
      </c>
    </row>
    <row r="9" spans="1:17" x14ac:dyDescent="0.3">
      <c r="A9" s="359"/>
      <c r="B9" s="340" t="s">
        <v>1010</v>
      </c>
      <c r="D9" s="354" t="s">
        <v>605</v>
      </c>
      <c r="E9" s="355" t="s">
        <v>605</v>
      </c>
      <c r="F9" s="356" t="s">
        <v>605</v>
      </c>
      <c r="G9" s="357" t="s">
        <v>605</v>
      </c>
      <c r="H9" s="352"/>
      <c r="I9" s="354" t="s">
        <v>207</v>
      </c>
      <c r="J9" s="355" t="s">
        <v>207</v>
      </c>
      <c r="K9" s="356" t="s">
        <v>207</v>
      </c>
      <c r="L9" s="357" t="s">
        <v>207</v>
      </c>
      <c r="N9" s="360" t="s">
        <v>371</v>
      </c>
      <c r="O9" s="361"/>
      <c r="P9" s="362"/>
      <c r="Q9" s="363"/>
    </row>
    <row r="10" spans="1:17" x14ac:dyDescent="0.3">
      <c r="A10" s="359"/>
      <c r="B10" s="340"/>
      <c r="D10" s="364"/>
      <c r="G10" s="352"/>
      <c r="I10" s="364"/>
      <c r="L10" s="352"/>
      <c r="N10" s="364"/>
      <c r="O10" s="342"/>
      <c r="P10" s="342"/>
      <c r="Q10" s="352"/>
    </row>
    <row r="11" spans="1:17" x14ac:dyDescent="0.3">
      <c r="A11" s="359"/>
      <c r="B11" s="340" t="s">
        <v>1011</v>
      </c>
      <c r="D11" s="364"/>
      <c r="G11" s="352"/>
      <c r="I11" s="364"/>
      <c r="L11" s="352"/>
      <c r="N11" s="364"/>
      <c r="O11" s="342"/>
      <c r="P11" s="342"/>
      <c r="Q11" s="352"/>
    </row>
    <row r="12" spans="1:17" x14ac:dyDescent="0.3">
      <c r="A12" s="365">
        <v>134250</v>
      </c>
      <c r="B12" s="366">
        <v>3412006</v>
      </c>
      <c r="C12" s="367" t="s">
        <v>1012</v>
      </c>
      <c r="D12" s="368">
        <v>425</v>
      </c>
      <c r="E12" s="342">
        <v>0</v>
      </c>
      <c r="F12" s="342">
        <v>6614.9999377182958</v>
      </c>
      <c r="G12" s="369">
        <v>2044338.9099377184</v>
      </c>
      <c r="I12" s="368">
        <v>428</v>
      </c>
      <c r="J12" s="342">
        <v>0</v>
      </c>
      <c r="K12" s="342">
        <v>0</v>
      </c>
      <c r="L12" s="352">
        <v>2106480.2799999998</v>
      </c>
      <c r="N12" s="368">
        <v>3</v>
      </c>
      <c r="O12" s="370">
        <v>0</v>
      </c>
      <c r="P12" s="370">
        <v>-6614.9999377182958</v>
      </c>
      <c r="Q12" s="371">
        <v>62141.370062281378</v>
      </c>
    </row>
    <row r="13" spans="1:17" x14ac:dyDescent="0.3">
      <c r="A13" s="365">
        <v>140975</v>
      </c>
      <c r="B13" s="366">
        <v>3412018</v>
      </c>
      <c r="C13" s="367" t="s">
        <v>473</v>
      </c>
      <c r="D13" s="368">
        <v>554</v>
      </c>
      <c r="E13" s="342">
        <v>0</v>
      </c>
      <c r="F13" s="342">
        <v>0</v>
      </c>
      <c r="G13" s="369">
        <v>2912874.5999999996</v>
      </c>
      <c r="I13" s="368">
        <v>563</v>
      </c>
      <c r="J13" s="342">
        <v>0</v>
      </c>
      <c r="K13" s="342">
        <v>0</v>
      </c>
      <c r="L13" s="352">
        <v>3065888.68</v>
      </c>
      <c r="N13" s="368">
        <v>9</v>
      </c>
      <c r="O13" s="370">
        <v>0</v>
      </c>
      <c r="P13" s="370">
        <v>0</v>
      </c>
      <c r="Q13" s="371">
        <v>153014.08000000054</v>
      </c>
    </row>
    <row r="14" spans="1:17" x14ac:dyDescent="0.3">
      <c r="A14" s="365">
        <v>135267</v>
      </c>
      <c r="B14" s="366">
        <v>3413965</v>
      </c>
      <c r="C14" s="367" t="s">
        <v>568</v>
      </c>
      <c r="D14" s="368">
        <v>394</v>
      </c>
      <c r="E14" s="342">
        <v>0</v>
      </c>
      <c r="F14" s="342">
        <v>397.72375511551888</v>
      </c>
      <c r="G14" s="369">
        <v>2043763.9137551154</v>
      </c>
      <c r="I14" s="368">
        <v>383</v>
      </c>
      <c r="J14" s="342">
        <v>0</v>
      </c>
      <c r="K14" s="342">
        <v>0</v>
      </c>
      <c r="L14" s="352">
        <v>2064403.8900000001</v>
      </c>
      <c r="N14" s="368">
        <v>-11</v>
      </c>
      <c r="O14" s="370">
        <v>0</v>
      </c>
      <c r="P14" s="370">
        <v>-397.72375511551888</v>
      </c>
      <c r="Q14" s="371">
        <v>20639.976244884776</v>
      </c>
    </row>
    <row r="15" spans="1:17" x14ac:dyDescent="0.3">
      <c r="A15" s="365">
        <v>104516</v>
      </c>
      <c r="B15" s="366">
        <v>3412008</v>
      </c>
      <c r="C15" s="367" t="s">
        <v>467</v>
      </c>
      <c r="D15" s="368">
        <v>281</v>
      </c>
      <c r="E15" s="342">
        <v>0</v>
      </c>
      <c r="F15" s="342">
        <v>6322.8069833898935</v>
      </c>
      <c r="G15" s="369">
        <v>1397671.4069833898</v>
      </c>
      <c r="I15" s="368">
        <v>279</v>
      </c>
      <c r="J15" s="342">
        <v>0</v>
      </c>
      <c r="K15" s="342">
        <v>0</v>
      </c>
      <c r="L15" s="352">
        <v>1417727.45</v>
      </c>
      <c r="N15" s="368">
        <v>-2</v>
      </c>
      <c r="O15" s="370">
        <v>0</v>
      </c>
      <c r="P15" s="370">
        <v>-6322.8069833898935</v>
      </c>
      <c r="Q15" s="371">
        <v>20056.043016610201</v>
      </c>
    </row>
    <row r="16" spans="1:17" x14ac:dyDescent="0.3">
      <c r="A16" s="365">
        <v>104517</v>
      </c>
      <c r="B16" s="366">
        <v>3412010</v>
      </c>
      <c r="C16" s="367" t="s">
        <v>469</v>
      </c>
      <c r="D16" s="368">
        <v>411</v>
      </c>
      <c r="E16" s="342">
        <v>19426.930000000219</v>
      </c>
      <c r="F16" s="342">
        <v>0</v>
      </c>
      <c r="G16" s="369">
        <v>1796333.6507164864</v>
      </c>
      <c r="I16" s="368">
        <v>404</v>
      </c>
      <c r="J16" s="342">
        <v>5962.5600000000304</v>
      </c>
      <c r="K16" s="342">
        <v>0</v>
      </c>
      <c r="L16" s="352">
        <v>1815011</v>
      </c>
      <c r="N16" s="368">
        <v>-7</v>
      </c>
      <c r="O16" s="370">
        <v>-13464.370000000188</v>
      </c>
      <c r="P16" s="370">
        <v>0</v>
      </c>
      <c r="Q16" s="371">
        <v>18677.349283513613</v>
      </c>
    </row>
    <row r="17" spans="1:17" x14ac:dyDescent="0.3">
      <c r="A17" s="365">
        <v>104519</v>
      </c>
      <c r="B17" s="366">
        <v>3412014</v>
      </c>
      <c r="C17" s="367" t="s">
        <v>471</v>
      </c>
      <c r="D17" s="368">
        <v>233</v>
      </c>
      <c r="E17" s="342">
        <v>0</v>
      </c>
      <c r="F17" s="342">
        <v>0</v>
      </c>
      <c r="G17" s="369">
        <v>1159497.28</v>
      </c>
      <c r="I17" s="368">
        <v>242</v>
      </c>
      <c r="J17" s="342">
        <v>0</v>
      </c>
      <c r="K17" s="342">
        <v>0</v>
      </c>
      <c r="L17" s="352">
        <v>1232339.18</v>
      </c>
      <c r="N17" s="368">
        <v>9</v>
      </c>
      <c r="O17" s="370">
        <v>0</v>
      </c>
      <c r="P17" s="370">
        <v>0</v>
      </c>
      <c r="Q17" s="371">
        <v>72841.899999999907</v>
      </c>
    </row>
    <row r="18" spans="1:17" x14ac:dyDescent="0.3">
      <c r="A18" s="365">
        <v>104592</v>
      </c>
      <c r="B18" s="366">
        <v>3412171</v>
      </c>
      <c r="C18" s="367" t="s">
        <v>497</v>
      </c>
      <c r="D18" s="368">
        <v>265</v>
      </c>
      <c r="E18" s="342">
        <v>0</v>
      </c>
      <c r="F18" s="342">
        <v>2567.1235756859273</v>
      </c>
      <c r="G18" s="369">
        <v>1168175.9835756861</v>
      </c>
      <c r="I18" s="368">
        <v>270</v>
      </c>
      <c r="J18" s="342">
        <v>0</v>
      </c>
      <c r="K18" s="342">
        <v>0</v>
      </c>
      <c r="L18" s="352">
        <v>1259885.02</v>
      </c>
      <c r="N18" s="368">
        <v>5</v>
      </c>
      <c r="O18" s="370">
        <v>0</v>
      </c>
      <c r="P18" s="370">
        <v>-2567.1235756859273</v>
      </c>
      <c r="Q18" s="371">
        <v>91709.036424313905</v>
      </c>
    </row>
    <row r="19" spans="1:17" x14ac:dyDescent="0.3">
      <c r="A19" s="365">
        <v>104521</v>
      </c>
      <c r="B19" s="366">
        <v>3412017</v>
      </c>
      <c r="C19" s="367" t="s">
        <v>472</v>
      </c>
      <c r="D19" s="368">
        <v>339</v>
      </c>
      <c r="E19" s="342">
        <v>0</v>
      </c>
      <c r="F19" s="342">
        <v>0</v>
      </c>
      <c r="G19" s="369">
        <v>1498765.81</v>
      </c>
      <c r="I19" s="368">
        <v>354</v>
      </c>
      <c r="J19" s="342">
        <v>0</v>
      </c>
      <c r="K19" s="342">
        <v>7549.6075362834199</v>
      </c>
      <c r="L19" s="352">
        <v>1587183.8875362831</v>
      </c>
      <c r="N19" s="368">
        <v>15</v>
      </c>
      <c r="O19" s="370">
        <v>0</v>
      </c>
      <c r="P19" s="370">
        <v>7549.6075362834199</v>
      </c>
      <c r="Q19" s="371">
        <v>88418.077536283061</v>
      </c>
    </row>
    <row r="20" spans="1:17" x14ac:dyDescent="0.3">
      <c r="A20" s="365">
        <v>141076</v>
      </c>
      <c r="B20" s="366">
        <v>3412025</v>
      </c>
      <c r="C20" s="367" t="s">
        <v>1013</v>
      </c>
      <c r="D20" s="368">
        <v>677</v>
      </c>
      <c r="E20" s="342">
        <v>0</v>
      </c>
      <c r="F20" s="342">
        <v>0</v>
      </c>
      <c r="G20" s="369">
        <v>2918643.26</v>
      </c>
      <c r="I20" s="368">
        <v>622</v>
      </c>
      <c r="J20" s="342">
        <v>0</v>
      </c>
      <c r="K20" s="342">
        <v>0</v>
      </c>
      <c r="L20" s="352">
        <v>2764265.74</v>
      </c>
      <c r="N20" s="368">
        <v>-55</v>
      </c>
      <c r="O20" s="370">
        <v>0</v>
      </c>
      <c r="P20" s="370">
        <v>0</v>
      </c>
      <c r="Q20" s="371">
        <v>-154377.51999999955</v>
      </c>
    </row>
    <row r="21" spans="1:17" x14ac:dyDescent="0.3">
      <c r="A21" s="365">
        <v>133691</v>
      </c>
      <c r="B21" s="366">
        <v>3413025</v>
      </c>
      <c r="C21" s="367" t="s">
        <v>1014</v>
      </c>
      <c r="D21" s="368">
        <v>292</v>
      </c>
      <c r="E21" s="342">
        <v>0</v>
      </c>
      <c r="F21" s="342">
        <v>231031.82604790467</v>
      </c>
      <c r="G21" s="369">
        <v>1743467.066047905</v>
      </c>
      <c r="I21" s="368">
        <v>308</v>
      </c>
      <c r="J21" s="342">
        <v>0</v>
      </c>
      <c r="K21" s="342">
        <v>242683.90133428032</v>
      </c>
      <c r="L21" s="352">
        <v>1863737.5113342803</v>
      </c>
      <c r="N21" s="368">
        <v>16</v>
      </c>
      <c r="O21" s="370">
        <v>0</v>
      </c>
      <c r="P21" s="370">
        <v>11652.07528637565</v>
      </c>
      <c r="Q21" s="371">
        <v>120270.44528637524</v>
      </c>
    </row>
    <row r="22" spans="1:17" x14ac:dyDescent="0.3">
      <c r="A22" s="365">
        <v>104593</v>
      </c>
      <c r="B22" s="366">
        <v>3412172</v>
      </c>
      <c r="C22" s="367" t="s">
        <v>498</v>
      </c>
      <c r="D22" s="368">
        <v>326</v>
      </c>
      <c r="E22" s="342">
        <v>121125.58000000013</v>
      </c>
      <c r="F22" s="342">
        <v>0</v>
      </c>
      <c r="G22" s="369">
        <v>1379576</v>
      </c>
      <c r="I22" s="368">
        <v>326</v>
      </c>
      <c r="J22" s="342">
        <v>38910.470000000052</v>
      </c>
      <c r="K22" s="342">
        <v>0</v>
      </c>
      <c r="L22" s="352">
        <v>1407286</v>
      </c>
      <c r="N22" s="368">
        <v>0</v>
      </c>
      <c r="O22" s="370">
        <v>-82215.110000000073</v>
      </c>
      <c r="P22" s="370">
        <v>0</v>
      </c>
      <c r="Q22" s="371">
        <v>27710</v>
      </c>
    </row>
    <row r="23" spans="1:17" x14ac:dyDescent="0.3">
      <c r="A23" s="365">
        <v>104522</v>
      </c>
      <c r="B23" s="366">
        <v>3412019</v>
      </c>
      <c r="C23" s="367" t="s">
        <v>474</v>
      </c>
      <c r="D23" s="368">
        <v>363</v>
      </c>
      <c r="E23" s="342">
        <v>54121.039999999848</v>
      </c>
      <c r="F23" s="342">
        <v>0</v>
      </c>
      <c r="G23" s="369">
        <v>1534236</v>
      </c>
      <c r="I23" s="368">
        <v>375.58333333333331</v>
      </c>
      <c r="J23" s="342">
        <v>96360.506666666726</v>
      </c>
      <c r="K23" s="342">
        <v>0</v>
      </c>
      <c r="L23" s="352">
        <v>1618758.9166666667</v>
      </c>
      <c r="N23" s="368">
        <v>12.583333333333314</v>
      </c>
      <c r="O23" s="370">
        <v>42239.466666666878</v>
      </c>
      <c r="P23" s="370">
        <v>0</v>
      </c>
      <c r="Q23" s="371">
        <v>84522.916666666744</v>
      </c>
    </row>
    <row r="24" spans="1:17" x14ac:dyDescent="0.3">
      <c r="A24" s="365">
        <v>133335</v>
      </c>
      <c r="B24" s="366">
        <v>3413023</v>
      </c>
      <c r="C24" s="367" t="s">
        <v>524</v>
      </c>
      <c r="D24" s="368">
        <v>402</v>
      </c>
      <c r="E24" s="342">
        <v>0</v>
      </c>
      <c r="F24" s="342">
        <v>16619.023971044804</v>
      </c>
      <c r="G24" s="369">
        <v>1992115.6502772609</v>
      </c>
      <c r="I24" s="368">
        <v>401</v>
      </c>
      <c r="J24" s="342">
        <v>0</v>
      </c>
      <c r="K24" s="342">
        <v>0</v>
      </c>
      <c r="L24" s="352">
        <v>2036472.68</v>
      </c>
      <c r="N24" s="368">
        <v>-1</v>
      </c>
      <c r="O24" s="370">
        <v>0</v>
      </c>
      <c r="P24" s="370">
        <v>-16619.023971044804</v>
      </c>
      <c r="Q24" s="371">
        <v>44357.029722739011</v>
      </c>
    </row>
    <row r="25" spans="1:17" x14ac:dyDescent="0.3">
      <c r="A25" s="365">
        <v>104611</v>
      </c>
      <c r="B25" s="366">
        <v>3412215</v>
      </c>
      <c r="C25" s="367" t="s">
        <v>676</v>
      </c>
      <c r="D25" s="368">
        <v>214</v>
      </c>
      <c r="E25" s="342">
        <v>0</v>
      </c>
      <c r="F25" s="342">
        <v>0</v>
      </c>
      <c r="G25" s="369">
        <v>1042593.28</v>
      </c>
      <c r="I25" s="368">
        <v>207</v>
      </c>
      <c r="J25" s="342">
        <v>0</v>
      </c>
      <c r="K25" s="342">
        <v>9910.678641121558</v>
      </c>
      <c r="L25" s="352">
        <v>1030244.1686411216</v>
      </c>
      <c r="N25" s="368">
        <v>-7</v>
      </c>
      <c r="O25" s="370">
        <v>0</v>
      </c>
      <c r="P25" s="370">
        <v>9910.678641121558</v>
      </c>
      <c r="Q25" s="371">
        <v>-12349.111358878436</v>
      </c>
    </row>
    <row r="26" spans="1:17" x14ac:dyDescent="0.3">
      <c r="A26" s="365">
        <v>104625</v>
      </c>
      <c r="B26" s="366">
        <v>3413329</v>
      </c>
      <c r="C26" s="367" t="s">
        <v>1015</v>
      </c>
      <c r="D26" s="368">
        <v>419</v>
      </c>
      <c r="E26" s="342">
        <v>151987.86000000016</v>
      </c>
      <c r="F26" s="342">
        <v>0</v>
      </c>
      <c r="G26" s="369">
        <v>1757615.0976</v>
      </c>
      <c r="I26" s="368">
        <v>425</v>
      </c>
      <c r="J26" s="342">
        <v>134336.54000000004</v>
      </c>
      <c r="K26" s="342">
        <v>0</v>
      </c>
      <c r="L26" s="352">
        <v>1818820.2</v>
      </c>
      <c r="N26" s="368">
        <v>6</v>
      </c>
      <c r="O26" s="370">
        <v>-17651.320000000123</v>
      </c>
      <c r="P26" s="370">
        <v>0</v>
      </c>
      <c r="Q26" s="371">
        <v>61205.102399999974</v>
      </c>
    </row>
    <row r="27" spans="1:17" x14ac:dyDescent="0.3">
      <c r="A27" s="365">
        <v>134210</v>
      </c>
      <c r="B27" s="366">
        <v>3412001</v>
      </c>
      <c r="C27" s="367" t="s">
        <v>463</v>
      </c>
      <c r="D27" s="368">
        <v>196</v>
      </c>
      <c r="E27" s="342">
        <v>0</v>
      </c>
      <c r="F27" s="342">
        <v>129301.96924608223</v>
      </c>
      <c r="G27" s="369">
        <v>1143080.305031535</v>
      </c>
      <c r="I27" s="368">
        <v>205</v>
      </c>
      <c r="J27" s="342">
        <v>0</v>
      </c>
      <c r="K27" s="342">
        <v>110974.66062292845</v>
      </c>
      <c r="L27" s="352">
        <v>1208920.2106229286</v>
      </c>
      <c r="N27" s="368">
        <v>9</v>
      </c>
      <c r="O27" s="370">
        <v>0</v>
      </c>
      <c r="P27" s="370">
        <v>-18327.308623153775</v>
      </c>
      <c r="Q27" s="371">
        <v>65839.905591393588</v>
      </c>
    </row>
    <row r="28" spans="1:17" x14ac:dyDescent="0.3">
      <c r="A28" s="365">
        <v>104629</v>
      </c>
      <c r="B28" s="366">
        <v>3413507</v>
      </c>
      <c r="C28" s="367" t="s">
        <v>531</v>
      </c>
      <c r="D28" s="368">
        <v>405</v>
      </c>
      <c r="E28" s="342">
        <v>95860.039999999804</v>
      </c>
      <c r="F28" s="342">
        <v>0</v>
      </c>
      <c r="G28" s="369">
        <v>1696212.5</v>
      </c>
      <c r="I28" s="368">
        <v>409</v>
      </c>
      <c r="J28" s="342">
        <v>87750.709999999977</v>
      </c>
      <c r="K28" s="342">
        <v>0</v>
      </c>
      <c r="L28" s="352">
        <v>1748634.6</v>
      </c>
      <c r="N28" s="368">
        <v>4</v>
      </c>
      <c r="O28" s="370">
        <v>-8109.3299999998271</v>
      </c>
      <c r="P28" s="370">
        <v>0</v>
      </c>
      <c r="Q28" s="371">
        <v>52422.100000000093</v>
      </c>
    </row>
    <row r="29" spans="1:17" x14ac:dyDescent="0.3">
      <c r="A29" s="365">
        <v>104530</v>
      </c>
      <c r="B29" s="366">
        <v>3412039</v>
      </c>
      <c r="C29" s="367" t="s">
        <v>479</v>
      </c>
      <c r="D29" s="368">
        <v>361</v>
      </c>
      <c r="E29" s="342">
        <v>0</v>
      </c>
      <c r="F29" s="342">
        <v>0</v>
      </c>
      <c r="G29" s="369">
        <v>1676880.6199999999</v>
      </c>
      <c r="I29" s="368">
        <v>342</v>
      </c>
      <c r="J29" s="342">
        <v>0</v>
      </c>
      <c r="K29" s="342">
        <v>0</v>
      </c>
      <c r="L29" s="352">
        <v>1652540.4800000002</v>
      </c>
      <c r="N29" s="368">
        <v>-19</v>
      </c>
      <c r="O29" s="370">
        <v>0</v>
      </c>
      <c r="P29" s="370">
        <v>0</v>
      </c>
      <c r="Q29" s="371">
        <v>-24340.139999999665</v>
      </c>
    </row>
    <row r="30" spans="1:17" x14ac:dyDescent="0.3">
      <c r="A30" s="365">
        <v>130296</v>
      </c>
      <c r="B30" s="366">
        <v>3412218</v>
      </c>
      <c r="C30" s="367" t="s">
        <v>502</v>
      </c>
      <c r="D30" s="368">
        <v>139</v>
      </c>
      <c r="E30" s="342">
        <v>0</v>
      </c>
      <c r="F30" s="342">
        <v>0</v>
      </c>
      <c r="G30" s="369">
        <v>858339.12703638035</v>
      </c>
      <c r="I30" s="368">
        <v>158</v>
      </c>
      <c r="J30" s="342">
        <v>0</v>
      </c>
      <c r="K30" s="342">
        <v>0</v>
      </c>
      <c r="L30" s="352">
        <v>984245.98</v>
      </c>
      <c r="N30" s="368">
        <v>19</v>
      </c>
      <c r="O30" s="370">
        <v>0</v>
      </c>
      <c r="P30" s="370">
        <v>0</v>
      </c>
      <c r="Q30" s="371">
        <v>125906.85296361963</v>
      </c>
    </row>
    <row r="31" spans="1:17" x14ac:dyDescent="0.3">
      <c r="A31" s="365">
        <v>141960</v>
      </c>
      <c r="B31" s="366">
        <v>3412036</v>
      </c>
      <c r="C31" s="367" t="s">
        <v>477</v>
      </c>
      <c r="D31" s="368">
        <v>811</v>
      </c>
      <c r="E31" s="342">
        <v>327496.71999999962</v>
      </c>
      <c r="F31" s="342">
        <v>0</v>
      </c>
      <c r="G31" s="369">
        <v>3426290</v>
      </c>
      <c r="I31" s="368">
        <v>825</v>
      </c>
      <c r="J31" s="342">
        <v>303929.36000000034</v>
      </c>
      <c r="K31" s="342">
        <v>0</v>
      </c>
      <c r="L31" s="352">
        <v>3557025</v>
      </c>
      <c r="N31" s="368">
        <v>14</v>
      </c>
      <c r="O31" s="370">
        <v>-23567.359999999288</v>
      </c>
      <c r="P31" s="370">
        <v>0</v>
      </c>
      <c r="Q31" s="371">
        <v>130735</v>
      </c>
    </row>
    <row r="32" spans="1:17" x14ac:dyDescent="0.3">
      <c r="A32" s="365">
        <v>131105</v>
      </c>
      <c r="B32" s="366">
        <v>3413956</v>
      </c>
      <c r="C32" s="367" t="s">
        <v>1016</v>
      </c>
      <c r="D32" s="368">
        <v>423</v>
      </c>
      <c r="E32" s="342">
        <v>137769.57000000012</v>
      </c>
      <c r="F32" s="342">
        <v>0</v>
      </c>
      <c r="G32" s="369">
        <v>1777816.8</v>
      </c>
      <c r="I32" s="368">
        <v>421</v>
      </c>
      <c r="J32" s="342">
        <v>119621.93000000015</v>
      </c>
      <c r="K32" s="342">
        <v>0</v>
      </c>
      <c r="L32" s="352">
        <v>1805241.8</v>
      </c>
      <c r="N32" s="368">
        <v>-2</v>
      </c>
      <c r="O32" s="370">
        <v>-18147.63999999997</v>
      </c>
      <c r="P32" s="370">
        <v>0</v>
      </c>
      <c r="Q32" s="371">
        <v>27425</v>
      </c>
    </row>
    <row r="33" spans="1:17" x14ac:dyDescent="0.3">
      <c r="A33" s="365">
        <v>134723</v>
      </c>
      <c r="B33" s="366">
        <v>3413964</v>
      </c>
      <c r="C33" s="367" t="s">
        <v>567</v>
      </c>
      <c r="D33" s="368">
        <v>187</v>
      </c>
      <c r="E33" s="342">
        <v>0</v>
      </c>
      <c r="F33" s="342">
        <v>255929.42081828276</v>
      </c>
      <c r="G33" s="369">
        <v>1248318.8108182827</v>
      </c>
      <c r="I33" s="368">
        <v>182</v>
      </c>
      <c r="J33" s="342">
        <v>0</v>
      </c>
      <c r="K33" s="342">
        <v>237206.34092142252</v>
      </c>
      <c r="L33" s="352">
        <v>1240161.7809214224</v>
      </c>
      <c r="N33" s="368">
        <v>-5</v>
      </c>
      <c r="O33" s="370">
        <v>0</v>
      </c>
      <c r="P33" s="370">
        <v>-18723.079896860232</v>
      </c>
      <c r="Q33" s="371">
        <v>-8157.0298968602438</v>
      </c>
    </row>
    <row r="34" spans="1:17" x14ac:dyDescent="0.3">
      <c r="A34" s="365">
        <v>131818</v>
      </c>
      <c r="B34" s="366">
        <v>3412230</v>
      </c>
      <c r="C34" s="367" t="s">
        <v>508</v>
      </c>
      <c r="D34" s="368">
        <v>373</v>
      </c>
      <c r="E34" s="342">
        <v>0</v>
      </c>
      <c r="F34" s="342">
        <v>0</v>
      </c>
      <c r="G34" s="369">
        <v>1863164.0899999999</v>
      </c>
      <c r="I34" s="368">
        <v>379</v>
      </c>
      <c r="J34" s="342">
        <v>0</v>
      </c>
      <c r="K34" s="342">
        <v>0</v>
      </c>
      <c r="L34" s="352">
        <v>1927680.25</v>
      </c>
      <c r="N34" s="368">
        <v>6</v>
      </c>
      <c r="O34" s="370">
        <v>0</v>
      </c>
      <c r="P34" s="370">
        <v>0</v>
      </c>
      <c r="Q34" s="371">
        <v>64516.160000000149</v>
      </c>
    </row>
    <row r="35" spans="1:17" x14ac:dyDescent="0.3">
      <c r="A35" s="365">
        <v>133336</v>
      </c>
      <c r="B35" s="366">
        <v>3413022</v>
      </c>
      <c r="C35" s="367" t="s">
        <v>1017</v>
      </c>
      <c r="D35" s="368">
        <v>417</v>
      </c>
      <c r="E35" s="342">
        <v>0</v>
      </c>
      <c r="F35" s="342">
        <v>0</v>
      </c>
      <c r="G35" s="369">
        <v>2081397.8338605643</v>
      </c>
      <c r="I35" s="368">
        <v>415</v>
      </c>
      <c r="J35" s="342">
        <v>0</v>
      </c>
      <c r="K35" s="342">
        <v>0</v>
      </c>
      <c r="L35" s="352">
        <v>2145892.92</v>
      </c>
      <c r="N35" s="368">
        <v>-2</v>
      </c>
      <c r="O35" s="370">
        <v>0</v>
      </c>
      <c r="P35" s="370">
        <v>0</v>
      </c>
      <c r="Q35" s="371">
        <v>64495.086139435647</v>
      </c>
    </row>
    <row r="36" spans="1:17" x14ac:dyDescent="0.3">
      <c r="A36" s="365">
        <v>131313</v>
      </c>
      <c r="B36" s="366">
        <v>3412222</v>
      </c>
      <c r="C36" s="367" t="s">
        <v>504</v>
      </c>
      <c r="D36" s="368">
        <v>279</v>
      </c>
      <c r="E36" s="342">
        <v>0</v>
      </c>
      <c r="F36" s="342">
        <v>254274.9928683365</v>
      </c>
      <c r="G36" s="369">
        <v>1710083.3028683364</v>
      </c>
      <c r="I36" s="368">
        <v>312</v>
      </c>
      <c r="J36" s="342">
        <v>0</v>
      </c>
      <c r="K36" s="342">
        <v>237653.64032981882</v>
      </c>
      <c r="L36" s="352">
        <v>1937457.4403298185</v>
      </c>
      <c r="N36" s="368">
        <v>33</v>
      </c>
      <c r="O36" s="370">
        <v>0</v>
      </c>
      <c r="P36" s="370">
        <v>-16621.352538517676</v>
      </c>
      <c r="Q36" s="371">
        <v>227374.13746148208</v>
      </c>
    </row>
    <row r="37" spans="1:17" x14ac:dyDescent="0.3">
      <c r="A37" s="365">
        <v>104544</v>
      </c>
      <c r="B37" s="366">
        <v>3412064</v>
      </c>
      <c r="C37" s="367" t="s">
        <v>482</v>
      </c>
      <c r="D37" s="368">
        <v>270</v>
      </c>
      <c r="E37" s="342">
        <v>4573.2199999999102</v>
      </c>
      <c r="F37" s="342">
        <v>0</v>
      </c>
      <c r="G37" s="369">
        <v>1147437.25</v>
      </c>
      <c r="I37" s="368">
        <v>269</v>
      </c>
      <c r="J37" s="342">
        <v>0</v>
      </c>
      <c r="K37" s="342">
        <v>0</v>
      </c>
      <c r="L37" s="352">
        <v>1201981.21</v>
      </c>
      <c r="N37" s="368">
        <v>-1</v>
      </c>
      <c r="O37" s="370">
        <v>-4573.2199999999102</v>
      </c>
      <c r="P37" s="370">
        <v>0</v>
      </c>
      <c r="Q37" s="371">
        <v>54543.959999999963</v>
      </c>
    </row>
    <row r="38" spans="1:17" x14ac:dyDescent="0.3">
      <c r="A38" s="365">
        <v>104543</v>
      </c>
      <c r="B38" s="366">
        <v>3412063</v>
      </c>
      <c r="C38" s="367" t="s">
        <v>481</v>
      </c>
      <c r="D38" s="368">
        <v>339</v>
      </c>
      <c r="E38" s="342">
        <v>23658.579999999994</v>
      </c>
      <c r="F38" s="342">
        <v>0</v>
      </c>
      <c r="G38" s="369">
        <v>1438693.04</v>
      </c>
      <c r="I38" s="368">
        <v>353</v>
      </c>
      <c r="J38" s="342">
        <v>15271.400000000012</v>
      </c>
      <c r="K38" s="342">
        <v>0</v>
      </c>
      <c r="L38" s="352">
        <v>1533449</v>
      </c>
      <c r="N38" s="368">
        <v>14</v>
      </c>
      <c r="O38" s="370">
        <v>-8387.1799999999821</v>
      </c>
      <c r="P38" s="370">
        <v>0</v>
      </c>
      <c r="Q38" s="371">
        <v>94755.959999999963</v>
      </c>
    </row>
    <row r="39" spans="1:17" x14ac:dyDescent="0.3">
      <c r="A39" s="365">
        <v>133332</v>
      </c>
      <c r="B39" s="366">
        <v>3412235</v>
      </c>
      <c r="C39" s="367" t="s">
        <v>512</v>
      </c>
      <c r="D39" s="368">
        <v>395</v>
      </c>
      <c r="E39" s="342">
        <v>0</v>
      </c>
      <c r="F39" s="342">
        <v>108191.18109724334</v>
      </c>
      <c r="G39" s="369">
        <v>1935744.3610972436</v>
      </c>
      <c r="I39" s="368">
        <v>395</v>
      </c>
      <c r="J39" s="342">
        <v>0</v>
      </c>
      <c r="K39" s="342">
        <v>84448.158319188587</v>
      </c>
      <c r="L39" s="352">
        <v>1971086.0483191884</v>
      </c>
      <c r="N39" s="368">
        <v>0</v>
      </c>
      <c r="O39" s="370">
        <v>0</v>
      </c>
      <c r="P39" s="370">
        <v>-23743.022778054758</v>
      </c>
      <c r="Q39" s="371">
        <v>35341.687221944798</v>
      </c>
    </row>
    <row r="40" spans="1:17" x14ac:dyDescent="0.3">
      <c r="A40" s="365">
        <v>104610</v>
      </c>
      <c r="B40" s="366">
        <v>3412214</v>
      </c>
      <c r="C40" s="367" t="s">
        <v>1018</v>
      </c>
      <c r="D40" s="368">
        <v>350</v>
      </c>
      <c r="E40" s="342">
        <v>0</v>
      </c>
      <c r="F40" s="342">
        <v>0</v>
      </c>
      <c r="G40" s="369">
        <v>1781707.7</v>
      </c>
      <c r="I40" s="368">
        <v>338</v>
      </c>
      <c r="J40" s="342">
        <v>0</v>
      </c>
      <c r="K40" s="342">
        <v>0</v>
      </c>
      <c r="L40" s="352">
        <v>1799040.06</v>
      </c>
      <c r="N40" s="368">
        <v>-12</v>
      </c>
      <c r="O40" s="370">
        <v>0</v>
      </c>
      <c r="P40" s="370">
        <v>0</v>
      </c>
      <c r="Q40" s="371">
        <v>17332.360000000102</v>
      </c>
    </row>
    <row r="41" spans="1:17" x14ac:dyDescent="0.3">
      <c r="A41" s="365">
        <v>104633</v>
      </c>
      <c r="B41" s="366">
        <v>3413512</v>
      </c>
      <c r="C41" s="367" t="s">
        <v>533</v>
      </c>
      <c r="D41" s="368">
        <v>161</v>
      </c>
      <c r="E41" s="342">
        <v>0</v>
      </c>
      <c r="F41" s="342">
        <v>72163.252437619783</v>
      </c>
      <c r="G41" s="369">
        <v>894069.55243761977</v>
      </c>
      <c r="I41" s="368">
        <v>161</v>
      </c>
      <c r="J41" s="342">
        <v>0</v>
      </c>
      <c r="K41" s="342">
        <v>54150.27148637201</v>
      </c>
      <c r="L41" s="352">
        <v>909465.55148637202</v>
      </c>
      <c r="N41" s="368">
        <v>0</v>
      </c>
      <c r="O41" s="370">
        <v>0</v>
      </c>
      <c r="P41" s="370">
        <v>-18012.980951247773</v>
      </c>
      <c r="Q41" s="371">
        <v>15395.999048752245</v>
      </c>
    </row>
    <row r="42" spans="1:17" x14ac:dyDescent="0.3">
      <c r="A42" s="365">
        <v>136062</v>
      </c>
      <c r="B42" s="366">
        <v>3412176</v>
      </c>
      <c r="C42" s="367" t="s">
        <v>121</v>
      </c>
      <c r="D42" s="368">
        <v>215</v>
      </c>
      <c r="E42" s="342">
        <v>0</v>
      </c>
      <c r="F42" s="342">
        <v>23036.819830343673</v>
      </c>
      <c r="G42" s="369">
        <v>1227171.9998303435</v>
      </c>
      <c r="I42" s="368">
        <v>202</v>
      </c>
      <c r="J42" s="342">
        <v>0</v>
      </c>
      <c r="K42" s="342">
        <v>8589.2722746233394</v>
      </c>
      <c r="L42" s="352">
        <v>1181345.7422746234</v>
      </c>
      <c r="N42" s="368">
        <v>-13</v>
      </c>
      <c r="O42" s="370">
        <v>0</v>
      </c>
      <c r="P42" s="370">
        <v>-14447.547555720334</v>
      </c>
      <c r="Q42" s="371">
        <v>-45826.257555720164</v>
      </c>
    </row>
    <row r="43" spans="1:17" x14ac:dyDescent="0.3">
      <c r="A43" s="365">
        <v>104634</v>
      </c>
      <c r="B43" s="366">
        <v>3413513</v>
      </c>
      <c r="C43" s="367" t="s">
        <v>534</v>
      </c>
      <c r="D43" s="368">
        <v>298</v>
      </c>
      <c r="E43" s="342">
        <v>0</v>
      </c>
      <c r="F43" s="342">
        <v>0</v>
      </c>
      <c r="G43" s="369">
        <v>1403571.62</v>
      </c>
      <c r="I43" s="368">
        <v>309</v>
      </c>
      <c r="J43" s="342">
        <v>0</v>
      </c>
      <c r="K43" s="342">
        <v>0</v>
      </c>
      <c r="L43" s="352">
        <v>1499303.22</v>
      </c>
      <c r="N43" s="368">
        <v>11</v>
      </c>
      <c r="O43" s="370">
        <v>0</v>
      </c>
      <c r="P43" s="370">
        <v>0</v>
      </c>
      <c r="Q43" s="371">
        <v>95731.59999999986</v>
      </c>
    </row>
    <row r="44" spans="1:17" x14ac:dyDescent="0.3">
      <c r="A44" s="365">
        <v>104635</v>
      </c>
      <c r="B44" s="366">
        <v>3413514</v>
      </c>
      <c r="C44" s="367" t="s">
        <v>535</v>
      </c>
      <c r="D44" s="368">
        <v>182</v>
      </c>
      <c r="E44" s="342">
        <v>0</v>
      </c>
      <c r="F44" s="342">
        <v>5695.1905660472139</v>
      </c>
      <c r="G44" s="369">
        <v>922095.64056604716</v>
      </c>
      <c r="I44" s="368">
        <v>192</v>
      </c>
      <c r="J44" s="342">
        <v>0</v>
      </c>
      <c r="K44" s="342">
        <v>0</v>
      </c>
      <c r="L44" s="352">
        <v>991687.77</v>
      </c>
      <c r="N44" s="368">
        <v>10</v>
      </c>
      <c r="O44" s="370">
        <v>0</v>
      </c>
      <c r="P44" s="370">
        <v>-5695.1905660472139</v>
      </c>
      <c r="Q44" s="371">
        <v>69592.129433952854</v>
      </c>
    </row>
    <row r="45" spans="1:17" x14ac:dyDescent="0.3">
      <c r="A45" s="365">
        <v>104549</v>
      </c>
      <c r="B45" s="366">
        <v>3412084</v>
      </c>
      <c r="C45" s="367" t="s">
        <v>484</v>
      </c>
      <c r="D45" s="368">
        <v>303</v>
      </c>
      <c r="E45" s="342">
        <v>0</v>
      </c>
      <c r="F45" s="342">
        <v>15033.458098094234</v>
      </c>
      <c r="G45" s="369">
        <v>1385981.2980980941</v>
      </c>
      <c r="I45" s="368">
        <v>337</v>
      </c>
      <c r="J45" s="342">
        <v>0</v>
      </c>
      <c r="K45" s="342">
        <v>0</v>
      </c>
      <c r="L45" s="352">
        <v>1569222.27</v>
      </c>
      <c r="N45" s="368">
        <v>34</v>
      </c>
      <c r="O45" s="370">
        <v>0</v>
      </c>
      <c r="P45" s="370">
        <v>-15033.458098094234</v>
      </c>
      <c r="Q45" s="371">
        <v>183240.97190190596</v>
      </c>
    </row>
    <row r="46" spans="1:17" x14ac:dyDescent="0.3">
      <c r="A46" s="365">
        <v>136118</v>
      </c>
      <c r="B46" s="366">
        <v>3412242</v>
      </c>
      <c r="C46" s="367" t="s">
        <v>519</v>
      </c>
      <c r="D46" s="368">
        <v>453</v>
      </c>
      <c r="E46" s="342">
        <v>0</v>
      </c>
      <c r="F46" s="342">
        <v>138547.6534210293</v>
      </c>
      <c r="G46" s="369">
        <v>2467692.7034210293</v>
      </c>
      <c r="I46" s="368">
        <v>471</v>
      </c>
      <c r="J46" s="342">
        <v>0</v>
      </c>
      <c r="K46" s="342">
        <v>119359.97805194493</v>
      </c>
      <c r="L46" s="352">
        <v>2606775.2180519449</v>
      </c>
      <c r="N46" s="368">
        <v>18</v>
      </c>
      <c r="O46" s="370">
        <v>0</v>
      </c>
      <c r="P46" s="370">
        <v>-19187.675369084376</v>
      </c>
      <c r="Q46" s="371">
        <v>139082.5146309156</v>
      </c>
    </row>
    <row r="47" spans="1:17" x14ac:dyDescent="0.3">
      <c r="A47" s="365">
        <v>104682</v>
      </c>
      <c r="B47" s="366">
        <v>3415200</v>
      </c>
      <c r="C47" s="367" t="s">
        <v>570</v>
      </c>
      <c r="D47" s="368">
        <v>430</v>
      </c>
      <c r="E47" s="342">
        <v>110915.48999999989</v>
      </c>
      <c r="F47" s="342">
        <v>0</v>
      </c>
      <c r="G47" s="369">
        <v>1856456.9983970192</v>
      </c>
      <c r="I47" s="368">
        <v>436</v>
      </c>
      <c r="J47" s="342">
        <v>112649.6799999997</v>
      </c>
      <c r="K47" s="342">
        <v>0</v>
      </c>
      <c r="L47" s="352">
        <v>1920476.6</v>
      </c>
      <c r="N47" s="368">
        <v>6</v>
      </c>
      <c r="O47" s="370">
        <v>1734.1899999998132</v>
      </c>
      <c r="P47" s="370">
        <v>0</v>
      </c>
      <c r="Q47" s="371">
        <v>64019.601602980867</v>
      </c>
    </row>
    <row r="48" spans="1:17" x14ac:dyDescent="0.3">
      <c r="A48" s="365">
        <v>131800</v>
      </c>
      <c r="B48" s="366">
        <v>3412229</v>
      </c>
      <c r="C48" s="367" t="s">
        <v>507</v>
      </c>
      <c r="D48" s="368">
        <v>388</v>
      </c>
      <c r="E48" s="342">
        <v>0</v>
      </c>
      <c r="F48" s="342">
        <v>430397.97383193026</v>
      </c>
      <c r="G48" s="369">
        <v>2570111.1938319299</v>
      </c>
      <c r="I48" s="368">
        <v>399</v>
      </c>
      <c r="J48" s="342">
        <v>0</v>
      </c>
      <c r="K48" s="342">
        <v>464382.56161267695</v>
      </c>
      <c r="L48" s="352">
        <v>2687571.721612677</v>
      </c>
      <c r="N48" s="368">
        <v>11</v>
      </c>
      <c r="O48" s="370">
        <v>0</v>
      </c>
      <c r="P48" s="370">
        <v>33984.58778074669</v>
      </c>
      <c r="Q48" s="371">
        <v>117460.52778074704</v>
      </c>
    </row>
    <row r="49" spans="1:17" x14ac:dyDescent="0.3">
      <c r="A49" s="365">
        <v>132176</v>
      </c>
      <c r="B49" s="366">
        <v>3412232</v>
      </c>
      <c r="C49" s="367" t="s">
        <v>1019</v>
      </c>
      <c r="D49" s="368">
        <v>215</v>
      </c>
      <c r="E49" s="342">
        <v>0</v>
      </c>
      <c r="F49" s="342">
        <v>75549.69722465417</v>
      </c>
      <c r="G49" s="369">
        <v>1236891.5372246543</v>
      </c>
      <c r="I49" s="368">
        <v>227</v>
      </c>
      <c r="J49" s="342">
        <v>0</v>
      </c>
      <c r="K49" s="342">
        <v>40642.109320913689</v>
      </c>
      <c r="L49" s="352">
        <v>1322183.0393209136</v>
      </c>
      <c r="N49" s="368">
        <v>12</v>
      </c>
      <c r="O49" s="370">
        <v>0</v>
      </c>
      <c r="P49" s="370">
        <v>-34907.587903740481</v>
      </c>
      <c r="Q49" s="371">
        <v>85291.502096259268</v>
      </c>
    </row>
    <row r="50" spans="1:17" x14ac:dyDescent="0.3">
      <c r="A50" s="365">
        <v>104550</v>
      </c>
      <c r="B50" s="366">
        <v>3412086</v>
      </c>
      <c r="C50" s="367" t="s">
        <v>485</v>
      </c>
      <c r="D50" s="368">
        <v>228</v>
      </c>
      <c r="E50" s="342">
        <v>0</v>
      </c>
      <c r="F50" s="342">
        <v>0</v>
      </c>
      <c r="G50" s="369">
        <v>1101183.58</v>
      </c>
      <c r="I50" s="368">
        <v>226</v>
      </c>
      <c r="J50" s="342">
        <v>0</v>
      </c>
      <c r="K50" s="342">
        <v>0</v>
      </c>
      <c r="L50" s="352">
        <v>1130415.79</v>
      </c>
      <c r="N50" s="368">
        <v>-2</v>
      </c>
      <c r="O50" s="370">
        <v>0</v>
      </c>
      <c r="P50" s="370">
        <v>0</v>
      </c>
      <c r="Q50" s="371">
        <v>29232.209999999963</v>
      </c>
    </row>
    <row r="51" spans="1:17" x14ac:dyDescent="0.3">
      <c r="A51" s="365">
        <v>130395</v>
      </c>
      <c r="B51" s="366">
        <v>3412221</v>
      </c>
      <c r="C51" s="367" t="s">
        <v>503</v>
      </c>
      <c r="D51" s="368">
        <v>387</v>
      </c>
      <c r="E51" s="342">
        <v>0</v>
      </c>
      <c r="F51" s="342">
        <v>116713.91618095708</v>
      </c>
      <c r="G51" s="369">
        <v>2275654.7861809572</v>
      </c>
      <c r="I51" s="368">
        <v>396</v>
      </c>
      <c r="J51" s="342">
        <v>0</v>
      </c>
      <c r="K51" s="342">
        <v>100509.88101863668</v>
      </c>
      <c r="L51" s="352">
        <v>2367830.5210186364</v>
      </c>
      <c r="N51" s="368">
        <v>9</v>
      </c>
      <c r="O51" s="370">
        <v>0</v>
      </c>
      <c r="P51" s="370">
        <v>-16204.035162320404</v>
      </c>
      <c r="Q51" s="371">
        <v>92175.734837679192</v>
      </c>
    </row>
    <row r="52" spans="1:17" x14ac:dyDescent="0.3">
      <c r="A52" s="365">
        <v>133333</v>
      </c>
      <c r="B52" s="366">
        <v>3413021</v>
      </c>
      <c r="C52" s="367" t="s">
        <v>522</v>
      </c>
      <c r="D52" s="368">
        <v>416</v>
      </c>
      <c r="E52" s="342">
        <v>0</v>
      </c>
      <c r="F52" s="342">
        <v>14734.310913401194</v>
      </c>
      <c r="G52" s="369">
        <v>2082334.6509134013</v>
      </c>
      <c r="I52" s="368">
        <v>419</v>
      </c>
      <c r="J52" s="342">
        <v>0</v>
      </c>
      <c r="K52" s="342">
        <v>0</v>
      </c>
      <c r="L52" s="352">
        <v>2153501.36</v>
      </c>
      <c r="N52" s="368">
        <v>3</v>
      </c>
      <c r="O52" s="370">
        <v>0</v>
      </c>
      <c r="P52" s="370">
        <v>-14734.310913401194</v>
      </c>
      <c r="Q52" s="371">
        <v>71166.709086598596</v>
      </c>
    </row>
    <row r="53" spans="1:17" x14ac:dyDescent="0.3">
      <c r="A53" s="365">
        <v>104555</v>
      </c>
      <c r="B53" s="366">
        <v>3412093</v>
      </c>
      <c r="C53" s="367" t="s">
        <v>487</v>
      </c>
      <c r="D53" s="368">
        <v>177</v>
      </c>
      <c r="E53" s="342">
        <v>0</v>
      </c>
      <c r="F53" s="342">
        <v>0</v>
      </c>
      <c r="G53" s="369">
        <v>896686.37999999989</v>
      </c>
      <c r="I53" s="368">
        <v>178</v>
      </c>
      <c r="J53" s="342">
        <v>0</v>
      </c>
      <c r="K53" s="342">
        <v>0</v>
      </c>
      <c r="L53" s="352">
        <v>937502.27</v>
      </c>
      <c r="N53" s="368">
        <v>1</v>
      </c>
      <c r="O53" s="370">
        <v>0</v>
      </c>
      <c r="P53" s="370">
        <v>0</v>
      </c>
      <c r="Q53" s="371">
        <v>40815.89000000013</v>
      </c>
    </row>
    <row r="54" spans="1:17" x14ac:dyDescent="0.3">
      <c r="A54" s="365">
        <v>104554</v>
      </c>
      <c r="B54" s="366">
        <v>3412092</v>
      </c>
      <c r="C54" s="367" t="s">
        <v>486</v>
      </c>
      <c r="D54" s="368">
        <v>215</v>
      </c>
      <c r="E54" s="342">
        <v>0</v>
      </c>
      <c r="F54" s="342">
        <v>0</v>
      </c>
      <c r="G54" s="369">
        <v>1092590.56</v>
      </c>
      <c r="I54" s="368">
        <v>212</v>
      </c>
      <c r="J54" s="342">
        <v>0</v>
      </c>
      <c r="K54" s="342">
        <v>1514.6699274419186</v>
      </c>
      <c r="L54" s="352">
        <v>1098124.7899274421</v>
      </c>
      <c r="N54" s="368">
        <v>-3</v>
      </c>
      <c r="O54" s="370">
        <v>0</v>
      </c>
      <c r="P54" s="370">
        <v>1514.6699274419186</v>
      </c>
      <c r="Q54" s="371">
        <v>5534.2299274420366</v>
      </c>
    </row>
    <row r="55" spans="1:17" x14ac:dyDescent="0.3">
      <c r="A55" s="365">
        <v>133334</v>
      </c>
      <c r="B55" s="366">
        <v>3412241</v>
      </c>
      <c r="C55" s="367" t="s">
        <v>518</v>
      </c>
      <c r="D55" s="368">
        <v>397</v>
      </c>
      <c r="E55" s="342">
        <v>0</v>
      </c>
      <c r="F55" s="342">
        <v>17625.066111842614</v>
      </c>
      <c r="G55" s="369">
        <v>1774855.7261118428</v>
      </c>
      <c r="I55" s="368">
        <v>414</v>
      </c>
      <c r="J55" s="342">
        <v>0</v>
      </c>
      <c r="K55" s="342">
        <v>0</v>
      </c>
      <c r="L55" s="352">
        <v>1890393.46</v>
      </c>
      <c r="N55" s="368">
        <v>17</v>
      </c>
      <c r="O55" s="370">
        <v>0</v>
      </c>
      <c r="P55" s="370">
        <v>-17625.066111842614</v>
      </c>
      <c r="Q55" s="371">
        <v>115537.73388815718</v>
      </c>
    </row>
    <row r="56" spans="1:17" x14ac:dyDescent="0.3">
      <c r="A56" s="365">
        <v>131480</v>
      </c>
      <c r="B56" s="366">
        <v>3412226</v>
      </c>
      <c r="C56" s="367" t="s">
        <v>505</v>
      </c>
      <c r="D56" s="368">
        <v>230</v>
      </c>
      <c r="E56" s="342">
        <v>0</v>
      </c>
      <c r="F56" s="342">
        <v>0</v>
      </c>
      <c r="G56" s="369">
        <v>1277662.3938118448</v>
      </c>
      <c r="I56" s="368">
        <v>253</v>
      </c>
      <c r="J56" s="342">
        <v>0</v>
      </c>
      <c r="K56" s="342">
        <v>0</v>
      </c>
      <c r="L56" s="352">
        <v>1426508.08</v>
      </c>
      <c r="N56" s="368">
        <v>23</v>
      </c>
      <c r="O56" s="370">
        <v>0</v>
      </c>
      <c r="P56" s="370">
        <v>0</v>
      </c>
      <c r="Q56" s="371">
        <v>148845.68618815532</v>
      </c>
    </row>
    <row r="57" spans="1:17" x14ac:dyDescent="0.3">
      <c r="A57" s="365">
        <v>104557</v>
      </c>
      <c r="B57" s="366">
        <v>3412098</v>
      </c>
      <c r="C57" s="367" t="s">
        <v>488</v>
      </c>
      <c r="D57" s="368">
        <v>197</v>
      </c>
      <c r="E57" s="342">
        <v>0</v>
      </c>
      <c r="F57" s="342">
        <v>0</v>
      </c>
      <c r="G57" s="369">
        <v>1057046.75</v>
      </c>
      <c r="I57" s="368">
        <v>201</v>
      </c>
      <c r="J57" s="342">
        <v>0</v>
      </c>
      <c r="K57" s="342">
        <v>0</v>
      </c>
      <c r="L57" s="352">
        <v>1108791.17</v>
      </c>
      <c r="N57" s="368">
        <v>4</v>
      </c>
      <c r="O57" s="370">
        <v>0</v>
      </c>
      <c r="P57" s="370">
        <v>0</v>
      </c>
      <c r="Q57" s="371">
        <v>51744.419999999925</v>
      </c>
    </row>
    <row r="58" spans="1:17" x14ac:dyDescent="0.3">
      <c r="A58" s="365">
        <v>104591</v>
      </c>
      <c r="B58" s="366">
        <v>3412170</v>
      </c>
      <c r="C58" s="367" t="s">
        <v>496</v>
      </c>
      <c r="D58" s="368">
        <v>317</v>
      </c>
      <c r="E58" s="342">
        <v>0</v>
      </c>
      <c r="F58" s="342">
        <v>72308.393210051348</v>
      </c>
      <c r="G58" s="369">
        <v>1818651.6806474831</v>
      </c>
      <c r="I58" s="368">
        <v>314</v>
      </c>
      <c r="J58" s="342">
        <v>0</v>
      </c>
      <c r="K58" s="342">
        <v>52924.498920428668</v>
      </c>
      <c r="L58" s="352">
        <v>1835816.8589204284</v>
      </c>
      <c r="N58" s="368">
        <v>-3</v>
      </c>
      <c r="O58" s="370">
        <v>0</v>
      </c>
      <c r="P58" s="370">
        <v>-19383.89428962268</v>
      </c>
      <c r="Q58" s="371">
        <v>17165.178272945341</v>
      </c>
    </row>
    <row r="59" spans="1:17" x14ac:dyDescent="0.3">
      <c r="A59" s="365">
        <v>133331</v>
      </c>
      <c r="B59" s="366">
        <v>3412240</v>
      </c>
      <c r="C59" s="367" t="s">
        <v>517</v>
      </c>
      <c r="D59" s="368">
        <v>581</v>
      </c>
      <c r="E59" s="342">
        <v>0</v>
      </c>
      <c r="F59" s="342">
        <v>129761.51171793749</v>
      </c>
      <c r="G59" s="369">
        <v>2949380.551717937</v>
      </c>
      <c r="I59" s="368">
        <v>609.5</v>
      </c>
      <c r="J59" s="342">
        <v>0</v>
      </c>
      <c r="K59" s="342">
        <v>115576.42803360513</v>
      </c>
      <c r="L59" s="352">
        <v>3131252.0580336046</v>
      </c>
      <c r="N59" s="368">
        <v>28.5</v>
      </c>
      <c r="O59" s="370">
        <v>0</v>
      </c>
      <c r="P59" s="370">
        <v>-14185.083684332363</v>
      </c>
      <c r="Q59" s="371">
        <v>181871.50631566765</v>
      </c>
    </row>
    <row r="60" spans="1:17" x14ac:dyDescent="0.3">
      <c r="A60" s="365">
        <v>136810</v>
      </c>
      <c r="B60" s="366">
        <v>3412007</v>
      </c>
      <c r="C60" s="367" t="s">
        <v>466</v>
      </c>
      <c r="D60" s="368">
        <v>416</v>
      </c>
      <c r="E60" s="342">
        <v>107290.38999999997</v>
      </c>
      <c r="F60" s="342">
        <v>0</v>
      </c>
      <c r="G60" s="369">
        <v>1767808</v>
      </c>
      <c r="I60" s="368">
        <v>413</v>
      </c>
      <c r="J60" s="342">
        <v>90729.319999999992</v>
      </c>
      <c r="K60" s="342">
        <v>0</v>
      </c>
      <c r="L60" s="352">
        <v>1790373</v>
      </c>
      <c r="N60" s="368">
        <v>-3</v>
      </c>
      <c r="O60" s="370">
        <v>-16561.069999999978</v>
      </c>
      <c r="P60" s="370">
        <v>0</v>
      </c>
      <c r="Q60" s="371">
        <v>22565</v>
      </c>
    </row>
    <row r="61" spans="1:17" x14ac:dyDescent="0.3">
      <c r="A61" s="365">
        <v>104636</v>
      </c>
      <c r="B61" s="366">
        <v>3413516</v>
      </c>
      <c r="C61" s="367" t="s">
        <v>536</v>
      </c>
      <c r="D61" s="368">
        <v>408</v>
      </c>
      <c r="E61" s="342">
        <v>68416.660000000178</v>
      </c>
      <c r="F61" s="342">
        <v>0</v>
      </c>
      <c r="G61" s="369">
        <v>1707750</v>
      </c>
      <c r="I61" s="368">
        <v>409</v>
      </c>
      <c r="J61" s="342">
        <v>34826.770000000164</v>
      </c>
      <c r="K61" s="342">
        <v>0</v>
      </c>
      <c r="L61" s="352">
        <v>1746637.8000000003</v>
      </c>
      <c r="N61" s="368">
        <v>1</v>
      </c>
      <c r="O61" s="370">
        <v>-33589.890000000014</v>
      </c>
      <c r="P61" s="370">
        <v>0</v>
      </c>
      <c r="Q61" s="371">
        <v>38887.800000000279</v>
      </c>
    </row>
    <row r="62" spans="1:17" x14ac:dyDescent="0.3">
      <c r="A62" s="365">
        <v>104600</v>
      </c>
      <c r="B62" s="366">
        <v>3412199</v>
      </c>
      <c r="C62" s="367" t="s">
        <v>500</v>
      </c>
      <c r="D62" s="368">
        <v>181</v>
      </c>
      <c r="E62" s="342">
        <v>0</v>
      </c>
      <c r="F62" s="342">
        <v>0</v>
      </c>
      <c r="G62" s="369">
        <v>952573.55</v>
      </c>
      <c r="I62" s="368">
        <v>198</v>
      </c>
      <c r="J62" s="342">
        <v>0</v>
      </c>
      <c r="K62" s="342">
        <v>0</v>
      </c>
      <c r="L62" s="352">
        <v>1048586.6099999999</v>
      </c>
      <c r="N62" s="368">
        <v>17</v>
      </c>
      <c r="O62" s="370">
        <v>0</v>
      </c>
      <c r="P62" s="370">
        <v>0</v>
      </c>
      <c r="Q62" s="371">
        <v>96013.059999999823</v>
      </c>
    </row>
    <row r="63" spans="1:17" x14ac:dyDescent="0.3">
      <c r="A63" s="365">
        <v>104564</v>
      </c>
      <c r="B63" s="366">
        <v>3412110</v>
      </c>
      <c r="C63" s="367" t="s">
        <v>489</v>
      </c>
      <c r="D63" s="368">
        <v>397</v>
      </c>
      <c r="E63" s="342">
        <v>0</v>
      </c>
      <c r="F63" s="342">
        <v>0</v>
      </c>
      <c r="G63" s="369">
        <v>1997904.9400000002</v>
      </c>
      <c r="I63" s="368">
        <v>401</v>
      </c>
      <c r="J63" s="342">
        <v>0</v>
      </c>
      <c r="K63" s="342">
        <v>2594.6460423177559</v>
      </c>
      <c r="L63" s="352">
        <v>2053157.3660423176</v>
      </c>
      <c r="N63" s="368">
        <v>4</v>
      </c>
      <c r="O63" s="370">
        <v>0</v>
      </c>
      <c r="P63" s="370">
        <v>2594.6460423177559</v>
      </c>
      <c r="Q63" s="371">
        <v>55252.426042317413</v>
      </c>
    </row>
    <row r="64" spans="1:17" x14ac:dyDescent="0.3">
      <c r="A64" s="365">
        <v>104565</v>
      </c>
      <c r="B64" s="366">
        <v>3412113</v>
      </c>
      <c r="C64" s="367" t="s">
        <v>490</v>
      </c>
      <c r="D64" s="368">
        <v>377</v>
      </c>
      <c r="E64" s="342">
        <v>0</v>
      </c>
      <c r="F64" s="342">
        <v>16235.58679445608</v>
      </c>
      <c r="G64" s="369">
        <v>1755364.9767944557</v>
      </c>
      <c r="I64" s="368">
        <v>374</v>
      </c>
      <c r="J64" s="342">
        <v>0</v>
      </c>
      <c r="K64" s="342">
        <v>0</v>
      </c>
      <c r="L64" s="352">
        <v>1777671.3399999999</v>
      </c>
      <c r="N64" s="368">
        <v>-3</v>
      </c>
      <c r="O64" s="370">
        <v>0</v>
      </c>
      <c r="P64" s="370">
        <v>-16235.58679445608</v>
      </c>
      <c r="Q64" s="371">
        <v>22306.363205544185</v>
      </c>
    </row>
    <row r="65" spans="1:17" x14ac:dyDescent="0.3">
      <c r="A65" s="365">
        <v>131837</v>
      </c>
      <c r="B65" s="366">
        <v>3413960</v>
      </c>
      <c r="C65" s="367" t="s">
        <v>1020</v>
      </c>
      <c r="D65" s="368">
        <v>190</v>
      </c>
      <c r="E65" s="342">
        <v>0</v>
      </c>
      <c r="F65" s="342">
        <v>0</v>
      </c>
      <c r="G65" s="369">
        <v>1020601.78</v>
      </c>
      <c r="I65" s="368">
        <v>191</v>
      </c>
      <c r="J65" s="342">
        <v>0</v>
      </c>
      <c r="K65" s="342">
        <v>0</v>
      </c>
      <c r="L65" s="352">
        <v>1075401.5</v>
      </c>
      <c r="N65" s="368">
        <v>1</v>
      </c>
      <c r="O65" s="370">
        <v>0</v>
      </c>
      <c r="P65" s="370">
        <v>0</v>
      </c>
      <c r="Q65" s="371">
        <v>54799.719999999972</v>
      </c>
    </row>
    <row r="66" spans="1:17" x14ac:dyDescent="0.3">
      <c r="A66" s="365">
        <v>104632</v>
      </c>
      <c r="B66" s="366">
        <v>3413511</v>
      </c>
      <c r="C66" s="367" t="s">
        <v>1021</v>
      </c>
      <c r="D66" s="368">
        <v>213</v>
      </c>
      <c r="E66" s="342">
        <v>0</v>
      </c>
      <c r="F66" s="342">
        <v>0</v>
      </c>
      <c r="G66" s="369">
        <v>1118145.8999999999</v>
      </c>
      <c r="I66" s="368">
        <v>217</v>
      </c>
      <c r="J66" s="342">
        <v>0</v>
      </c>
      <c r="K66" s="342">
        <v>0</v>
      </c>
      <c r="L66" s="352">
        <v>1180066.46</v>
      </c>
      <c r="N66" s="368">
        <v>4</v>
      </c>
      <c r="O66" s="370">
        <v>0</v>
      </c>
      <c r="P66" s="370">
        <v>0</v>
      </c>
      <c r="Q66" s="371">
        <v>61920.560000000056</v>
      </c>
    </row>
    <row r="67" spans="1:17" x14ac:dyDescent="0.3">
      <c r="A67" s="365">
        <v>104638</v>
      </c>
      <c r="B67" s="366">
        <v>3413523</v>
      </c>
      <c r="C67" s="367" t="s">
        <v>1022</v>
      </c>
      <c r="D67" s="368">
        <v>317</v>
      </c>
      <c r="E67" s="342">
        <v>0</v>
      </c>
      <c r="F67" s="342">
        <v>214702.440015197</v>
      </c>
      <c r="G67" s="369">
        <v>1818454.630015197</v>
      </c>
      <c r="I67" s="368">
        <v>315</v>
      </c>
      <c r="J67" s="342">
        <v>0</v>
      </c>
      <c r="K67" s="342">
        <v>205145.74578511936</v>
      </c>
      <c r="L67" s="352">
        <v>1841404.4357851194</v>
      </c>
      <c r="N67" s="368">
        <v>-2</v>
      </c>
      <c r="O67" s="370">
        <v>0</v>
      </c>
      <c r="P67" s="370">
        <v>-9556.6942300776427</v>
      </c>
      <c r="Q67" s="371">
        <v>22949.805769922445</v>
      </c>
    </row>
    <row r="68" spans="1:17" x14ac:dyDescent="0.3">
      <c r="A68" s="365">
        <v>104670</v>
      </c>
      <c r="B68" s="366">
        <v>3413599</v>
      </c>
      <c r="C68" s="367" t="s">
        <v>1023</v>
      </c>
      <c r="D68" s="368">
        <v>148</v>
      </c>
      <c r="E68" s="342">
        <v>0</v>
      </c>
      <c r="F68" s="342">
        <v>0</v>
      </c>
      <c r="G68" s="369">
        <v>792176.68</v>
      </c>
      <c r="I68" s="368">
        <v>126</v>
      </c>
      <c r="J68" s="342">
        <v>0</v>
      </c>
      <c r="K68" s="342">
        <v>2642.7233945944899</v>
      </c>
      <c r="L68" s="352">
        <v>704792.49339459452</v>
      </c>
      <c r="N68" s="368">
        <v>-22</v>
      </c>
      <c r="O68" s="370">
        <v>0</v>
      </c>
      <c r="P68" s="370">
        <v>2642.7233945944899</v>
      </c>
      <c r="Q68" s="371">
        <v>-87384.186605405528</v>
      </c>
    </row>
    <row r="69" spans="1:17" x14ac:dyDescent="0.3">
      <c r="A69" s="365">
        <v>133337</v>
      </c>
      <c r="B69" s="366">
        <v>3412239</v>
      </c>
      <c r="C69" s="367" t="s">
        <v>1024</v>
      </c>
      <c r="D69" s="368">
        <v>207</v>
      </c>
      <c r="E69" s="342">
        <v>0</v>
      </c>
      <c r="F69" s="342">
        <v>0</v>
      </c>
      <c r="G69" s="369">
        <v>1023883.5800000001</v>
      </c>
      <c r="I69" s="368">
        <v>195</v>
      </c>
      <c r="J69" s="342">
        <v>0</v>
      </c>
      <c r="K69" s="342">
        <v>0</v>
      </c>
      <c r="L69" s="352">
        <v>991286.78999999992</v>
      </c>
      <c r="N69" s="368">
        <v>-12</v>
      </c>
      <c r="O69" s="370">
        <v>0</v>
      </c>
      <c r="P69" s="370">
        <v>0</v>
      </c>
      <c r="Q69" s="371">
        <v>-32596.790000000154</v>
      </c>
    </row>
    <row r="70" spans="1:17" x14ac:dyDescent="0.3">
      <c r="A70" s="365">
        <v>104642</v>
      </c>
      <c r="B70" s="366">
        <v>3413541</v>
      </c>
      <c r="C70" s="367" t="s">
        <v>1025</v>
      </c>
      <c r="D70" s="368">
        <v>414</v>
      </c>
      <c r="E70" s="342">
        <v>177210.15000000029</v>
      </c>
      <c r="F70" s="342">
        <v>0</v>
      </c>
      <c r="G70" s="369">
        <v>1734772.5</v>
      </c>
      <c r="I70" s="368">
        <v>419</v>
      </c>
      <c r="J70" s="342">
        <v>172029.79</v>
      </c>
      <c r="K70" s="342">
        <v>0</v>
      </c>
      <c r="L70" s="352">
        <v>1791182.2</v>
      </c>
      <c r="N70" s="368">
        <v>5</v>
      </c>
      <c r="O70" s="370">
        <v>-5180.3600000002771</v>
      </c>
      <c r="P70" s="370">
        <v>0</v>
      </c>
      <c r="Q70" s="371">
        <v>56409.699999999953</v>
      </c>
    </row>
    <row r="71" spans="1:17" x14ac:dyDescent="0.3">
      <c r="A71" s="365">
        <v>133702</v>
      </c>
      <c r="B71" s="366">
        <v>3413026</v>
      </c>
      <c r="C71" s="367" t="s">
        <v>527</v>
      </c>
      <c r="D71" s="368">
        <v>196</v>
      </c>
      <c r="E71" s="342">
        <v>0</v>
      </c>
      <c r="F71" s="342">
        <v>228011.08635837291</v>
      </c>
      <c r="G71" s="369">
        <v>1328317.246358373</v>
      </c>
      <c r="I71" s="368">
        <v>208</v>
      </c>
      <c r="J71" s="342">
        <v>0</v>
      </c>
      <c r="K71" s="342">
        <v>243694.53095608362</v>
      </c>
      <c r="L71" s="352">
        <v>1426106.6209560838</v>
      </c>
      <c r="N71" s="368">
        <v>12</v>
      </c>
      <c r="O71" s="370">
        <v>0</v>
      </c>
      <c r="P71" s="370">
        <v>15683.44459771071</v>
      </c>
      <c r="Q71" s="371">
        <v>97789.37459771079</v>
      </c>
    </row>
    <row r="72" spans="1:17" x14ac:dyDescent="0.3">
      <c r="A72" s="365">
        <v>134471</v>
      </c>
      <c r="B72" s="366">
        <v>3413961</v>
      </c>
      <c r="C72" s="367" t="s">
        <v>565</v>
      </c>
      <c r="D72" s="368">
        <v>359</v>
      </c>
      <c r="E72" s="342">
        <v>0</v>
      </c>
      <c r="F72" s="342">
        <v>7171.1769086207569</v>
      </c>
      <c r="G72" s="369">
        <v>1908448.0969086208</v>
      </c>
      <c r="I72" s="368">
        <v>357</v>
      </c>
      <c r="J72" s="342">
        <v>0</v>
      </c>
      <c r="K72" s="342">
        <v>49236.823031490931</v>
      </c>
      <c r="L72" s="352">
        <v>1930980.3930314907</v>
      </c>
      <c r="N72" s="368">
        <v>-2</v>
      </c>
      <c r="O72" s="370">
        <v>0</v>
      </c>
      <c r="P72" s="370">
        <v>42065.646122870174</v>
      </c>
      <c r="Q72" s="371">
        <v>22532.296122869942</v>
      </c>
    </row>
    <row r="73" spans="1:17" x14ac:dyDescent="0.3">
      <c r="A73" s="365">
        <v>104569</v>
      </c>
      <c r="B73" s="366">
        <v>3412123</v>
      </c>
      <c r="C73" s="367" t="s">
        <v>491</v>
      </c>
      <c r="D73" s="368">
        <v>200</v>
      </c>
      <c r="E73" s="342">
        <v>0</v>
      </c>
      <c r="F73" s="342">
        <v>180440.7039645589</v>
      </c>
      <c r="G73" s="369">
        <v>1248683.1639645589</v>
      </c>
      <c r="I73" s="368">
        <v>198</v>
      </c>
      <c r="J73" s="342">
        <v>0</v>
      </c>
      <c r="K73" s="342">
        <v>171777.26897141154</v>
      </c>
      <c r="L73" s="352">
        <v>1259487.0089714115</v>
      </c>
      <c r="N73" s="368">
        <v>-2</v>
      </c>
      <c r="O73" s="370">
        <v>0</v>
      </c>
      <c r="P73" s="370">
        <v>-8663.4349931473553</v>
      </c>
      <c r="Q73" s="371">
        <v>10803.845006852644</v>
      </c>
    </row>
    <row r="74" spans="1:17" x14ac:dyDescent="0.3">
      <c r="A74" s="365">
        <v>104571</v>
      </c>
      <c r="B74" s="366">
        <v>3412130</v>
      </c>
      <c r="C74" s="367" t="s">
        <v>493</v>
      </c>
      <c r="D74" s="368">
        <v>197</v>
      </c>
      <c r="E74" s="342">
        <v>0</v>
      </c>
      <c r="F74" s="342">
        <v>0</v>
      </c>
      <c r="G74" s="369">
        <v>1115762.6603488992</v>
      </c>
      <c r="I74" s="368">
        <v>198</v>
      </c>
      <c r="J74" s="342">
        <v>0</v>
      </c>
      <c r="K74" s="342">
        <v>0</v>
      </c>
      <c r="L74" s="352">
        <v>1150558.3799999999</v>
      </c>
      <c r="N74" s="368">
        <v>1</v>
      </c>
      <c r="O74" s="370">
        <v>0</v>
      </c>
      <c r="P74" s="370">
        <v>0</v>
      </c>
      <c r="Q74" s="371">
        <v>34795.719651100691</v>
      </c>
    </row>
    <row r="75" spans="1:17" x14ac:dyDescent="0.3">
      <c r="A75" s="365">
        <v>141937</v>
      </c>
      <c r="B75" s="366">
        <v>3412034</v>
      </c>
      <c r="C75" s="367" t="s">
        <v>476</v>
      </c>
      <c r="D75" s="368">
        <v>589</v>
      </c>
      <c r="E75" s="342">
        <v>0</v>
      </c>
      <c r="F75" s="342">
        <v>0</v>
      </c>
      <c r="G75" s="369">
        <v>2569406.2600000002</v>
      </c>
      <c r="I75" s="368">
        <v>577</v>
      </c>
      <c r="J75" s="342">
        <v>0</v>
      </c>
      <c r="K75" s="342">
        <v>3854.6771823428603</v>
      </c>
      <c r="L75" s="352">
        <v>2567521.5171823432</v>
      </c>
      <c r="N75" s="368">
        <v>-12</v>
      </c>
      <c r="O75" s="370">
        <v>0</v>
      </c>
      <c r="P75" s="370">
        <v>3854.6771823428603</v>
      </c>
      <c r="Q75" s="371">
        <v>-1884.7428176570684</v>
      </c>
    </row>
    <row r="76" spans="1:17" x14ac:dyDescent="0.3">
      <c r="A76" s="365">
        <v>137888</v>
      </c>
      <c r="B76" s="366">
        <v>3412011</v>
      </c>
      <c r="C76" s="367" t="s">
        <v>470</v>
      </c>
      <c r="D76" s="368">
        <v>420</v>
      </c>
      <c r="E76" s="342">
        <v>148734.60000000003</v>
      </c>
      <c r="F76" s="342">
        <v>0</v>
      </c>
      <c r="G76" s="369">
        <v>1783504</v>
      </c>
      <c r="I76" s="368">
        <v>416</v>
      </c>
      <c r="J76" s="342">
        <v>130334.97000000002</v>
      </c>
      <c r="K76" s="342">
        <v>0</v>
      </c>
      <c r="L76" s="352">
        <v>1802144</v>
      </c>
      <c r="N76" s="368">
        <v>-4</v>
      </c>
      <c r="O76" s="370">
        <v>-18399.630000000019</v>
      </c>
      <c r="P76" s="370">
        <v>0</v>
      </c>
      <c r="Q76" s="371">
        <v>18640</v>
      </c>
    </row>
    <row r="77" spans="1:17" x14ac:dyDescent="0.3">
      <c r="A77" s="365">
        <v>104641</v>
      </c>
      <c r="B77" s="366">
        <v>3413528</v>
      </c>
      <c r="C77" s="367" t="s">
        <v>1026</v>
      </c>
      <c r="D77" s="368">
        <v>162</v>
      </c>
      <c r="E77" s="342">
        <v>0</v>
      </c>
      <c r="F77" s="342">
        <v>48138.656627382494</v>
      </c>
      <c r="G77" s="369">
        <v>918901.12662738236</v>
      </c>
      <c r="I77" s="368">
        <v>170</v>
      </c>
      <c r="J77" s="342">
        <v>0</v>
      </c>
      <c r="K77" s="342">
        <v>47792.451834494386</v>
      </c>
      <c r="L77" s="352">
        <v>974783.6118344944</v>
      </c>
      <c r="N77" s="368">
        <v>8</v>
      </c>
      <c r="O77" s="370">
        <v>0</v>
      </c>
      <c r="P77" s="370">
        <v>-346.20479288810748</v>
      </c>
      <c r="Q77" s="371">
        <v>55882.48520711204</v>
      </c>
    </row>
    <row r="78" spans="1:17" x14ac:dyDescent="0.3">
      <c r="A78" s="365">
        <v>131597</v>
      </c>
      <c r="B78" s="366">
        <v>3412227</v>
      </c>
      <c r="C78" s="367" t="s">
        <v>506</v>
      </c>
      <c r="D78" s="368">
        <v>411</v>
      </c>
      <c r="E78" s="342">
        <v>0</v>
      </c>
      <c r="F78" s="342">
        <v>406760.70238112984</v>
      </c>
      <c r="G78" s="369">
        <v>2606052.6723811296</v>
      </c>
      <c r="I78" s="368">
        <v>421</v>
      </c>
      <c r="J78" s="342">
        <v>0</v>
      </c>
      <c r="K78" s="342">
        <v>418714.80758857622</v>
      </c>
      <c r="L78" s="352">
        <v>2716658.3375885761</v>
      </c>
      <c r="N78" s="368">
        <v>10</v>
      </c>
      <c r="O78" s="370">
        <v>0</v>
      </c>
      <c r="P78" s="370">
        <v>11954.105207446381</v>
      </c>
      <c r="Q78" s="371">
        <v>110605.66520744655</v>
      </c>
    </row>
    <row r="79" spans="1:17" x14ac:dyDescent="0.3">
      <c r="A79" s="365">
        <v>104545</v>
      </c>
      <c r="B79" s="366">
        <v>3412065</v>
      </c>
      <c r="C79" s="367" t="s">
        <v>483</v>
      </c>
      <c r="D79" s="368">
        <v>243</v>
      </c>
      <c r="E79" s="342">
        <v>0</v>
      </c>
      <c r="F79" s="342">
        <v>56945.999135882703</v>
      </c>
      <c r="G79" s="369">
        <v>1361669.5905723176</v>
      </c>
      <c r="I79" s="368">
        <v>245</v>
      </c>
      <c r="J79" s="342">
        <v>0</v>
      </c>
      <c r="K79" s="342">
        <v>34730.492033012961</v>
      </c>
      <c r="L79" s="352">
        <v>1395625.132033013</v>
      </c>
      <c r="N79" s="368">
        <v>2</v>
      </c>
      <c r="O79" s="370">
        <v>0</v>
      </c>
      <c r="P79" s="370">
        <v>-22215.507102869742</v>
      </c>
      <c r="Q79" s="371">
        <v>33955.541460695444</v>
      </c>
    </row>
    <row r="80" spans="1:17" x14ac:dyDescent="0.3">
      <c r="A80" s="365">
        <v>104672</v>
      </c>
      <c r="B80" s="366">
        <v>3413601</v>
      </c>
      <c r="C80" s="367" t="s">
        <v>556</v>
      </c>
      <c r="D80" s="368">
        <v>201</v>
      </c>
      <c r="E80" s="342">
        <v>0</v>
      </c>
      <c r="F80" s="342">
        <v>0</v>
      </c>
      <c r="G80" s="369">
        <v>1084283.22</v>
      </c>
      <c r="I80" s="368">
        <v>206</v>
      </c>
      <c r="J80" s="342">
        <v>0</v>
      </c>
      <c r="K80" s="342">
        <v>19999.033862686436</v>
      </c>
      <c r="L80" s="352">
        <v>1127724.5638626865</v>
      </c>
      <c r="N80" s="368">
        <v>5</v>
      </c>
      <c r="O80" s="370">
        <v>0</v>
      </c>
      <c r="P80" s="370">
        <v>19999.033862686436</v>
      </c>
      <c r="Q80" s="371">
        <v>43441.343862686539</v>
      </c>
    </row>
    <row r="81" spans="1:17" x14ac:dyDescent="0.3">
      <c r="A81" s="365">
        <v>104622</v>
      </c>
      <c r="B81" s="366">
        <v>3413310</v>
      </c>
      <c r="C81" s="367" t="s">
        <v>1027</v>
      </c>
      <c r="D81" s="368">
        <v>358</v>
      </c>
      <c r="E81" s="342">
        <v>0</v>
      </c>
      <c r="F81" s="342">
        <v>0</v>
      </c>
      <c r="G81" s="369">
        <v>1638346.73</v>
      </c>
      <c r="I81" s="368">
        <v>351</v>
      </c>
      <c r="J81" s="342">
        <v>0</v>
      </c>
      <c r="K81" s="342">
        <v>0</v>
      </c>
      <c r="L81" s="352">
        <v>1665993.4</v>
      </c>
      <c r="N81" s="368">
        <v>-7</v>
      </c>
      <c r="O81" s="370">
        <v>0</v>
      </c>
      <c r="P81" s="370">
        <v>0</v>
      </c>
      <c r="Q81" s="371">
        <v>27646.669999999925</v>
      </c>
    </row>
    <row r="82" spans="1:17" x14ac:dyDescent="0.3">
      <c r="A82" s="365">
        <v>104681</v>
      </c>
      <c r="B82" s="366">
        <v>3413644</v>
      </c>
      <c r="C82" s="367" t="s">
        <v>562</v>
      </c>
      <c r="D82" s="368">
        <v>262</v>
      </c>
      <c r="E82" s="342">
        <v>0</v>
      </c>
      <c r="F82" s="342">
        <v>69477.544573443913</v>
      </c>
      <c r="G82" s="369">
        <v>1441783.1745734438</v>
      </c>
      <c r="I82" s="368">
        <v>239</v>
      </c>
      <c r="J82" s="342">
        <v>0</v>
      </c>
      <c r="K82" s="342">
        <v>52755.260601198861</v>
      </c>
      <c r="L82" s="352">
        <v>1350118.720601199</v>
      </c>
      <c r="N82" s="368">
        <v>-23</v>
      </c>
      <c r="O82" s="370">
        <v>0</v>
      </c>
      <c r="P82" s="370">
        <v>-16722.283972245052</v>
      </c>
      <c r="Q82" s="371">
        <v>-91664.453972244868</v>
      </c>
    </row>
    <row r="83" spans="1:17" x14ac:dyDescent="0.3">
      <c r="A83" s="365">
        <v>104676</v>
      </c>
      <c r="B83" s="366">
        <v>3413631</v>
      </c>
      <c r="C83" s="367" t="s">
        <v>1028</v>
      </c>
      <c r="D83" s="368">
        <v>208</v>
      </c>
      <c r="E83" s="342">
        <v>22216.959999999963</v>
      </c>
      <c r="F83" s="342">
        <v>0</v>
      </c>
      <c r="G83" s="369">
        <v>872773.75</v>
      </c>
      <c r="I83" s="368">
        <v>209</v>
      </c>
      <c r="J83" s="342">
        <v>3981.5400000000955</v>
      </c>
      <c r="K83" s="342">
        <v>0</v>
      </c>
      <c r="L83" s="352">
        <v>894636.2</v>
      </c>
      <c r="N83" s="368">
        <v>1</v>
      </c>
      <c r="O83" s="370">
        <v>-18235.419999999867</v>
      </c>
      <c r="P83" s="370">
        <v>0</v>
      </c>
      <c r="Q83" s="371">
        <v>21862.449999999953</v>
      </c>
    </row>
    <row r="84" spans="1:17" x14ac:dyDescent="0.3">
      <c r="A84" s="365">
        <v>104643</v>
      </c>
      <c r="B84" s="366">
        <v>3413543</v>
      </c>
      <c r="C84" s="367" t="s">
        <v>541</v>
      </c>
      <c r="D84" s="368">
        <v>406</v>
      </c>
      <c r="E84" s="342">
        <v>33440.860000000095</v>
      </c>
      <c r="F84" s="342">
        <v>0</v>
      </c>
      <c r="G84" s="369">
        <v>1702404.8</v>
      </c>
      <c r="I84" s="368">
        <v>407</v>
      </c>
      <c r="J84" s="342">
        <v>29874.819999999716</v>
      </c>
      <c r="K84" s="342">
        <v>0</v>
      </c>
      <c r="L84" s="352">
        <v>1741179.8</v>
      </c>
      <c r="N84" s="368">
        <v>1</v>
      </c>
      <c r="O84" s="370">
        <v>-3566.0400000003792</v>
      </c>
      <c r="P84" s="370">
        <v>0</v>
      </c>
      <c r="Q84" s="371">
        <v>38775</v>
      </c>
    </row>
    <row r="85" spans="1:17" x14ac:dyDescent="0.3">
      <c r="A85" s="365">
        <v>104677</v>
      </c>
      <c r="B85" s="366">
        <v>3413632</v>
      </c>
      <c r="C85" s="367" t="s">
        <v>1029</v>
      </c>
      <c r="D85" s="368">
        <v>172</v>
      </c>
      <c r="E85" s="342">
        <v>0</v>
      </c>
      <c r="F85" s="342">
        <v>0</v>
      </c>
      <c r="G85" s="369">
        <v>864333.77</v>
      </c>
      <c r="I85" s="368">
        <v>174</v>
      </c>
      <c r="J85" s="342">
        <v>0</v>
      </c>
      <c r="K85" s="342">
        <v>0</v>
      </c>
      <c r="L85" s="352">
        <v>919814.3</v>
      </c>
      <c r="N85" s="368">
        <v>2</v>
      </c>
      <c r="O85" s="370">
        <v>0</v>
      </c>
      <c r="P85" s="370">
        <v>0</v>
      </c>
      <c r="Q85" s="371">
        <v>55480.530000000028</v>
      </c>
    </row>
    <row r="86" spans="1:17" x14ac:dyDescent="0.3">
      <c r="A86" s="365">
        <v>104645</v>
      </c>
      <c r="B86" s="366">
        <v>3413547</v>
      </c>
      <c r="C86" s="367" t="s">
        <v>542</v>
      </c>
      <c r="D86" s="368">
        <v>235</v>
      </c>
      <c r="E86" s="342">
        <v>0</v>
      </c>
      <c r="F86" s="342">
        <v>0</v>
      </c>
      <c r="G86" s="369">
        <v>1131823.3599999999</v>
      </c>
      <c r="I86" s="368">
        <v>240</v>
      </c>
      <c r="J86" s="342">
        <v>0</v>
      </c>
      <c r="K86" s="342">
        <v>0</v>
      </c>
      <c r="L86" s="352">
        <v>1209908.3999999999</v>
      </c>
      <c r="N86" s="368">
        <v>5</v>
      </c>
      <c r="O86" s="370">
        <v>0</v>
      </c>
      <c r="P86" s="370">
        <v>0</v>
      </c>
      <c r="Q86" s="371">
        <v>78085.040000000037</v>
      </c>
    </row>
    <row r="87" spans="1:17" x14ac:dyDescent="0.3">
      <c r="A87" s="365">
        <v>104646</v>
      </c>
      <c r="B87" s="366">
        <v>3413548</v>
      </c>
      <c r="C87" s="367" t="s">
        <v>543</v>
      </c>
      <c r="D87" s="368">
        <v>200</v>
      </c>
      <c r="E87" s="342">
        <v>0</v>
      </c>
      <c r="F87" s="342">
        <v>0</v>
      </c>
      <c r="G87" s="369">
        <v>958992.35000000009</v>
      </c>
      <c r="I87" s="368">
        <v>193</v>
      </c>
      <c r="J87" s="342">
        <v>0</v>
      </c>
      <c r="K87" s="342">
        <v>0</v>
      </c>
      <c r="L87" s="352">
        <v>949198</v>
      </c>
      <c r="N87" s="368">
        <v>-7</v>
      </c>
      <c r="O87" s="370">
        <v>0</v>
      </c>
      <c r="P87" s="370">
        <v>0</v>
      </c>
      <c r="Q87" s="371">
        <v>-9794.3500000000931</v>
      </c>
    </row>
    <row r="88" spans="1:17" x14ac:dyDescent="0.3">
      <c r="A88" s="365">
        <v>133615</v>
      </c>
      <c r="B88" s="366">
        <v>3413024</v>
      </c>
      <c r="C88" s="367" t="s">
        <v>525</v>
      </c>
      <c r="D88" s="368">
        <v>336</v>
      </c>
      <c r="E88" s="342">
        <v>0</v>
      </c>
      <c r="F88" s="342">
        <v>37881.781712518998</v>
      </c>
      <c r="G88" s="369">
        <v>1698615.801712519</v>
      </c>
      <c r="I88" s="368">
        <v>336</v>
      </c>
      <c r="J88" s="342">
        <v>0</v>
      </c>
      <c r="K88" s="342">
        <v>32850.807746769395</v>
      </c>
      <c r="L88" s="352">
        <v>1729960.0177467694</v>
      </c>
      <c r="N88" s="368">
        <v>0</v>
      </c>
      <c r="O88" s="370">
        <v>0</v>
      </c>
      <c r="P88" s="370">
        <v>-5030.9739657496029</v>
      </c>
      <c r="Q88" s="371">
        <v>31344.216034250334</v>
      </c>
    </row>
    <row r="89" spans="1:17" x14ac:dyDescent="0.3">
      <c r="A89" s="365">
        <v>104648</v>
      </c>
      <c r="B89" s="366">
        <v>3413550</v>
      </c>
      <c r="C89" s="367" t="s">
        <v>544</v>
      </c>
      <c r="D89" s="368">
        <v>192</v>
      </c>
      <c r="E89" s="342">
        <v>0</v>
      </c>
      <c r="F89" s="342">
        <v>0</v>
      </c>
      <c r="G89" s="369">
        <v>1043157.75</v>
      </c>
      <c r="I89" s="368">
        <v>176</v>
      </c>
      <c r="J89" s="342">
        <v>0</v>
      </c>
      <c r="K89" s="342">
        <v>0</v>
      </c>
      <c r="L89" s="352">
        <v>996557.51</v>
      </c>
      <c r="N89" s="368">
        <v>-16</v>
      </c>
      <c r="O89" s="370">
        <v>0</v>
      </c>
      <c r="P89" s="370">
        <v>0</v>
      </c>
      <c r="Q89" s="371">
        <v>-46600.239999999991</v>
      </c>
    </row>
    <row r="90" spans="1:17" x14ac:dyDescent="0.3">
      <c r="A90" s="365">
        <v>104613</v>
      </c>
      <c r="B90" s="366">
        <v>3413001</v>
      </c>
      <c r="C90" s="367" t="s">
        <v>1030</v>
      </c>
      <c r="D90" s="368">
        <v>253</v>
      </c>
      <c r="E90" s="342">
        <v>0</v>
      </c>
      <c r="F90" s="342">
        <v>1766.9139184920925</v>
      </c>
      <c r="G90" s="369">
        <v>1287703.8839184921</v>
      </c>
      <c r="I90" s="368">
        <v>249</v>
      </c>
      <c r="J90" s="342">
        <v>0</v>
      </c>
      <c r="K90" s="342">
        <v>0</v>
      </c>
      <c r="L90" s="352">
        <v>1321824.3999999999</v>
      </c>
      <c r="N90" s="368">
        <v>-4</v>
      </c>
      <c r="O90" s="370">
        <v>0</v>
      </c>
      <c r="P90" s="370">
        <v>-1766.9139184920925</v>
      </c>
      <c r="Q90" s="371">
        <v>34120.516081507783</v>
      </c>
    </row>
    <row r="91" spans="1:17" x14ac:dyDescent="0.3">
      <c r="A91" s="365">
        <v>104649</v>
      </c>
      <c r="B91" s="366">
        <v>3413551</v>
      </c>
      <c r="C91" s="367" t="s">
        <v>1031</v>
      </c>
      <c r="D91" s="368">
        <v>202</v>
      </c>
      <c r="E91" s="342">
        <v>0</v>
      </c>
      <c r="F91" s="342">
        <v>0</v>
      </c>
      <c r="G91" s="369">
        <v>1063684.2900000003</v>
      </c>
      <c r="I91" s="368">
        <v>201</v>
      </c>
      <c r="J91" s="342">
        <v>0</v>
      </c>
      <c r="K91" s="342">
        <v>0</v>
      </c>
      <c r="L91" s="352">
        <v>1089060.9099999999</v>
      </c>
      <c r="N91" s="368">
        <v>-1</v>
      </c>
      <c r="O91" s="370">
        <v>0</v>
      </c>
      <c r="P91" s="370">
        <v>0</v>
      </c>
      <c r="Q91" s="371">
        <v>25376.619999999646</v>
      </c>
    </row>
    <row r="92" spans="1:17" x14ac:dyDescent="0.3">
      <c r="A92" s="365">
        <v>104640</v>
      </c>
      <c r="B92" s="366">
        <v>3413527</v>
      </c>
      <c r="C92" s="367" t="s">
        <v>538</v>
      </c>
      <c r="D92" s="368">
        <v>157</v>
      </c>
      <c r="E92" s="342">
        <v>0</v>
      </c>
      <c r="F92" s="342">
        <v>3714.4705195016077</v>
      </c>
      <c r="G92" s="369">
        <v>875444.32051950158</v>
      </c>
      <c r="I92" s="368">
        <v>151</v>
      </c>
      <c r="J92" s="342">
        <v>0</v>
      </c>
      <c r="K92" s="342">
        <v>5780.8589262014275</v>
      </c>
      <c r="L92" s="352">
        <v>861115.26892620139</v>
      </c>
      <c r="N92" s="368">
        <v>-6</v>
      </c>
      <c r="O92" s="370">
        <v>0</v>
      </c>
      <c r="P92" s="370">
        <v>2066.3884066998198</v>
      </c>
      <c r="Q92" s="371">
        <v>-14329.051593300188</v>
      </c>
    </row>
    <row r="93" spans="1:17" x14ac:dyDescent="0.3">
      <c r="A93" s="365">
        <v>104651</v>
      </c>
      <c r="B93" s="366">
        <v>3413553</v>
      </c>
      <c r="C93" s="367" t="s">
        <v>1032</v>
      </c>
      <c r="D93" s="368">
        <v>344</v>
      </c>
      <c r="E93" s="342">
        <v>0</v>
      </c>
      <c r="F93" s="342">
        <v>0</v>
      </c>
      <c r="G93" s="369">
        <v>1698386.73</v>
      </c>
      <c r="I93" s="368">
        <v>334</v>
      </c>
      <c r="J93" s="342">
        <v>0</v>
      </c>
      <c r="K93" s="342">
        <v>7356.1143500003527</v>
      </c>
      <c r="L93" s="352">
        <v>1683093.0243500001</v>
      </c>
      <c r="N93" s="368">
        <v>-10</v>
      </c>
      <c r="O93" s="370">
        <v>0</v>
      </c>
      <c r="P93" s="370">
        <v>7356.1143500003527</v>
      </c>
      <c r="Q93" s="371">
        <v>-15293.705649999902</v>
      </c>
    </row>
    <row r="94" spans="1:17" x14ac:dyDescent="0.3">
      <c r="A94" s="365">
        <v>104650</v>
      </c>
      <c r="B94" s="366">
        <v>3413552</v>
      </c>
      <c r="C94" s="367" t="s">
        <v>1033</v>
      </c>
      <c r="D94" s="368">
        <v>421</v>
      </c>
      <c r="E94" s="342">
        <v>0</v>
      </c>
      <c r="F94" s="342">
        <v>0</v>
      </c>
      <c r="G94" s="369">
        <v>2013216.9700000002</v>
      </c>
      <c r="I94" s="368">
        <v>436</v>
      </c>
      <c r="J94" s="342">
        <v>0</v>
      </c>
      <c r="K94" s="342">
        <v>0</v>
      </c>
      <c r="L94" s="352">
        <v>2162636.9500000002</v>
      </c>
      <c r="N94" s="368">
        <v>15</v>
      </c>
      <c r="O94" s="370">
        <v>0</v>
      </c>
      <c r="P94" s="370">
        <v>0</v>
      </c>
      <c r="Q94" s="371">
        <v>149419.97999999998</v>
      </c>
    </row>
    <row r="95" spans="1:17" x14ac:dyDescent="0.3">
      <c r="A95" s="365">
        <v>104678</v>
      </c>
      <c r="B95" s="366">
        <v>3413633</v>
      </c>
      <c r="C95" s="367" t="s">
        <v>560</v>
      </c>
      <c r="D95" s="368">
        <v>196</v>
      </c>
      <c r="E95" s="342">
        <v>0</v>
      </c>
      <c r="F95" s="342">
        <v>0</v>
      </c>
      <c r="G95" s="369">
        <v>1000200.5499999999</v>
      </c>
      <c r="I95" s="368">
        <v>198</v>
      </c>
      <c r="J95" s="342">
        <v>0</v>
      </c>
      <c r="K95" s="342">
        <v>0</v>
      </c>
      <c r="L95" s="352">
        <v>1045842.63</v>
      </c>
      <c r="N95" s="368">
        <v>2</v>
      </c>
      <c r="O95" s="370">
        <v>0</v>
      </c>
      <c r="P95" s="370">
        <v>0</v>
      </c>
      <c r="Q95" s="371">
        <v>45642.080000000075</v>
      </c>
    </row>
    <row r="96" spans="1:17" x14ac:dyDescent="0.3">
      <c r="A96" s="365">
        <v>104652</v>
      </c>
      <c r="B96" s="366">
        <v>3413558</v>
      </c>
      <c r="C96" s="367" t="s">
        <v>548</v>
      </c>
      <c r="D96" s="368">
        <v>157</v>
      </c>
      <c r="E96" s="342">
        <v>0</v>
      </c>
      <c r="F96" s="342">
        <v>109088.86566372805</v>
      </c>
      <c r="G96" s="369">
        <v>1057326.7456637281</v>
      </c>
      <c r="I96" s="368">
        <v>192</v>
      </c>
      <c r="J96" s="342">
        <v>0</v>
      </c>
      <c r="K96" s="342">
        <v>57353.369737480971</v>
      </c>
      <c r="L96" s="352">
        <v>1288141.7197374811</v>
      </c>
      <c r="N96" s="368">
        <v>35</v>
      </c>
      <c r="O96" s="370">
        <v>0</v>
      </c>
      <c r="P96" s="370">
        <v>-51735.49592624708</v>
      </c>
      <c r="Q96" s="371">
        <v>230814.97407375299</v>
      </c>
    </row>
    <row r="97" spans="1:17" x14ac:dyDescent="0.3">
      <c r="A97" s="365">
        <v>132796</v>
      </c>
      <c r="B97" s="366">
        <v>3412234</v>
      </c>
      <c r="C97" s="367" t="s">
        <v>511</v>
      </c>
      <c r="D97" s="368">
        <v>408</v>
      </c>
      <c r="E97" s="342">
        <v>0</v>
      </c>
      <c r="F97" s="342">
        <v>189619.39568195518</v>
      </c>
      <c r="G97" s="369">
        <v>2193028.5956819551</v>
      </c>
      <c r="I97" s="368">
        <v>410</v>
      </c>
      <c r="J97" s="342">
        <v>0</v>
      </c>
      <c r="K97" s="342">
        <v>180091.13682400374</v>
      </c>
      <c r="L97" s="352">
        <v>2244614.1168240039</v>
      </c>
      <c r="N97" s="368">
        <v>2</v>
      </c>
      <c r="O97" s="370">
        <v>0</v>
      </c>
      <c r="P97" s="370">
        <v>-9528.2588579514413</v>
      </c>
      <c r="Q97" s="371">
        <v>51585.521142048761</v>
      </c>
    </row>
    <row r="98" spans="1:17" x14ac:dyDescent="0.3">
      <c r="A98" s="365">
        <v>134245</v>
      </c>
      <c r="B98" s="366">
        <v>3412004</v>
      </c>
      <c r="C98" s="367" t="s">
        <v>1034</v>
      </c>
      <c r="D98" s="368">
        <v>394</v>
      </c>
      <c r="E98" s="342">
        <v>0</v>
      </c>
      <c r="F98" s="342">
        <v>23051.030922008744</v>
      </c>
      <c r="G98" s="369">
        <v>2063292.5109220084</v>
      </c>
      <c r="I98" s="368">
        <v>399</v>
      </c>
      <c r="J98" s="342">
        <v>0</v>
      </c>
      <c r="K98" s="342">
        <v>0</v>
      </c>
      <c r="L98" s="352">
        <v>2129848.0599999996</v>
      </c>
      <c r="N98" s="368">
        <v>5</v>
      </c>
      <c r="O98" s="370">
        <v>0</v>
      </c>
      <c r="P98" s="370">
        <v>-23051.030922008744</v>
      </c>
      <c r="Q98" s="371">
        <v>66555.549077991163</v>
      </c>
    </row>
    <row r="99" spans="1:17" x14ac:dyDescent="0.3">
      <c r="A99" s="365">
        <v>104624</v>
      </c>
      <c r="B99" s="366">
        <v>3413327</v>
      </c>
      <c r="C99" s="367" t="s">
        <v>1035</v>
      </c>
      <c r="D99" s="368">
        <v>211</v>
      </c>
      <c r="E99" s="342">
        <v>0</v>
      </c>
      <c r="F99" s="342">
        <v>11429.081437233912</v>
      </c>
      <c r="G99" s="369">
        <v>902380.631437234</v>
      </c>
      <c r="I99" s="368">
        <v>209</v>
      </c>
      <c r="J99" s="342">
        <v>0</v>
      </c>
      <c r="K99" s="342">
        <v>0</v>
      </c>
      <c r="L99" s="352">
        <v>914185.41999999993</v>
      </c>
      <c r="N99" s="368">
        <v>-2</v>
      </c>
      <c r="O99" s="370">
        <v>0</v>
      </c>
      <c r="P99" s="370">
        <v>-11429.081437233912</v>
      </c>
      <c r="Q99" s="371">
        <v>11804.788562765927</v>
      </c>
    </row>
    <row r="100" spans="1:17" x14ac:dyDescent="0.3">
      <c r="A100" s="365">
        <v>132793</v>
      </c>
      <c r="B100" s="366">
        <v>3412233</v>
      </c>
      <c r="C100" s="367" t="s">
        <v>510</v>
      </c>
      <c r="D100" s="368">
        <v>404</v>
      </c>
      <c r="E100" s="342">
        <v>0</v>
      </c>
      <c r="F100" s="342">
        <v>114905.68471247611</v>
      </c>
      <c r="G100" s="369">
        <v>1888308.344712476</v>
      </c>
      <c r="I100" s="368">
        <v>413</v>
      </c>
      <c r="J100" s="342">
        <v>0</v>
      </c>
      <c r="K100" s="342">
        <v>75469.597446974061</v>
      </c>
      <c r="L100" s="352">
        <v>1963532.3474469744</v>
      </c>
      <c r="N100" s="368">
        <v>9</v>
      </c>
      <c r="O100" s="370">
        <v>0</v>
      </c>
      <c r="P100" s="370">
        <v>-39436.08726550205</v>
      </c>
      <c r="Q100" s="371">
        <v>75224.002734498354</v>
      </c>
    </row>
    <row r="101" spans="1:17" x14ac:dyDescent="0.3">
      <c r="A101" s="365">
        <v>133330</v>
      </c>
      <c r="B101" s="366">
        <v>3412237</v>
      </c>
      <c r="C101" s="367" t="s">
        <v>1036</v>
      </c>
      <c r="D101" s="368">
        <v>414</v>
      </c>
      <c r="E101" s="342">
        <v>0</v>
      </c>
      <c r="F101" s="342">
        <v>29166.561103947737</v>
      </c>
      <c r="G101" s="369">
        <v>1840729.8911039475</v>
      </c>
      <c r="I101" s="368">
        <v>415</v>
      </c>
      <c r="J101" s="342">
        <v>0</v>
      </c>
      <c r="K101" s="342">
        <v>32475.977353384053</v>
      </c>
      <c r="L101" s="352">
        <v>1857511.6693533841</v>
      </c>
      <c r="N101" s="368">
        <v>1</v>
      </c>
      <c r="O101" s="370">
        <v>0</v>
      </c>
      <c r="P101" s="370">
        <v>3309.4162494363154</v>
      </c>
      <c r="Q101" s="371">
        <v>16781.778249436524</v>
      </c>
    </row>
    <row r="102" spans="1:17" x14ac:dyDescent="0.3">
      <c r="A102" s="365">
        <v>104656</v>
      </c>
      <c r="B102" s="366">
        <v>3413571</v>
      </c>
      <c r="C102" s="367" t="s">
        <v>549</v>
      </c>
      <c r="D102" s="368">
        <v>351</v>
      </c>
      <c r="E102" s="342">
        <v>0</v>
      </c>
      <c r="F102" s="342">
        <v>110325.2992325142</v>
      </c>
      <c r="G102" s="369">
        <v>1971679.5092325138</v>
      </c>
      <c r="I102" s="368">
        <v>391</v>
      </c>
      <c r="J102" s="342">
        <v>0</v>
      </c>
      <c r="K102" s="342">
        <v>96405.888951883739</v>
      </c>
      <c r="L102" s="352">
        <v>2223128.7189518837</v>
      </c>
      <c r="N102" s="368">
        <v>40</v>
      </c>
      <c r="O102" s="370">
        <v>0</v>
      </c>
      <c r="P102" s="370">
        <v>-13919.410280630458</v>
      </c>
      <c r="Q102" s="371">
        <v>251449.20971936989</v>
      </c>
    </row>
    <row r="103" spans="1:17" x14ac:dyDescent="0.3">
      <c r="A103" s="365">
        <v>104657</v>
      </c>
      <c r="B103" s="366">
        <v>3413573</v>
      </c>
      <c r="C103" s="367" t="s">
        <v>550</v>
      </c>
      <c r="D103" s="368">
        <v>148</v>
      </c>
      <c r="E103" s="342">
        <v>0</v>
      </c>
      <c r="F103" s="342">
        <v>121010.09250819164</v>
      </c>
      <c r="G103" s="369">
        <v>908259.66250819166</v>
      </c>
      <c r="I103" s="368">
        <v>144</v>
      </c>
      <c r="J103" s="342">
        <v>0</v>
      </c>
      <c r="K103" s="342">
        <v>105854.27917029183</v>
      </c>
      <c r="L103" s="352">
        <v>902332.18917029188</v>
      </c>
      <c r="N103" s="368">
        <v>-4</v>
      </c>
      <c r="O103" s="370">
        <v>0</v>
      </c>
      <c r="P103" s="370">
        <v>-15155.813337899803</v>
      </c>
      <c r="Q103" s="371">
        <v>-5927.4733378997771</v>
      </c>
    </row>
    <row r="104" spans="1:17" x14ac:dyDescent="0.3">
      <c r="A104" s="365">
        <v>142523</v>
      </c>
      <c r="B104" s="366">
        <v>3412037</v>
      </c>
      <c r="C104" s="367" t="s">
        <v>1037</v>
      </c>
      <c r="D104" s="368">
        <v>559</v>
      </c>
      <c r="E104" s="342">
        <v>0</v>
      </c>
      <c r="F104" s="342">
        <v>0</v>
      </c>
      <c r="G104" s="369">
        <v>2478810.6999999997</v>
      </c>
      <c r="I104" s="368">
        <v>554</v>
      </c>
      <c r="J104" s="342">
        <v>0</v>
      </c>
      <c r="K104" s="342">
        <v>0</v>
      </c>
      <c r="L104" s="352">
        <v>2531163.35</v>
      </c>
      <c r="N104" s="368">
        <v>-5</v>
      </c>
      <c r="O104" s="370">
        <v>0</v>
      </c>
      <c r="P104" s="370">
        <v>0</v>
      </c>
      <c r="Q104" s="371">
        <v>52352.650000000373</v>
      </c>
    </row>
    <row r="105" spans="1:17" x14ac:dyDescent="0.3">
      <c r="A105" s="365">
        <v>104679</v>
      </c>
      <c r="B105" s="366">
        <v>3413635</v>
      </c>
      <c r="C105" s="367" t="s">
        <v>561</v>
      </c>
      <c r="D105" s="368">
        <v>393</v>
      </c>
      <c r="E105" s="342">
        <v>70814.460000000123</v>
      </c>
      <c r="F105" s="342">
        <v>0</v>
      </c>
      <c r="G105" s="369">
        <v>1648372</v>
      </c>
      <c r="I105" s="368">
        <v>405</v>
      </c>
      <c r="J105" s="342">
        <v>62700.43999999993</v>
      </c>
      <c r="K105" s="342">
        <v>0</v>
      </c>
      <c r="L105" s="352">
        <v>1732957</v>
      </c>
      <c r="N105" s="368">
        <v>12</v>
      </c>
      <c r="O105" s="370">
        <v>-8114.0200000001932</v>
      </c>
      <c r="P105" s="370">
        <v>0</v>
      </c>
      <c r="Q105" s="371">
        <v>84585</v>
      </c>
    </row>
    <row r="106" spans="1:17" x14ac:dyDescent="0.3">
      <c r="A106" s="365">
        <v>104660</v>
      </c>
      <c r="B106" s="366">
        <v>3413582</v>
      </c>
      <c r="C106" s="367" t="s">
        <v>551</v>
      </c>
      <c r="D106" s="368">
        <v>209</v>
      </c>
      <c r="E106" s="342">
        <v>0</v>
      </c>
      <c r="F106" s="342">
        <v>141134.9949023576</v>
      </c>
      <c r="G106" s="369">
        <v>1265961.7549023577</v>
      </c>
      <c r="I106" s="368">
        <v>211</v>
      </c>
      <c r="J106" s="342">
        <v>0</v>
      </c>
      <c r="K106" s="342">
        <v>133081.13806739438</v>
      </c>
      <c r="L106" s="352">
        <v>1299923.3880673945</v>
      </c>
      <c r="N106" s="368">
        <v>2</v>
      </c>
      <c r="O106" s="370">
        <v>0</v>
      </c>
      <c r="P106" s="370">
        <v>-8053.856834963226</v>
      </c>
      <c r="Q106" s="371">
        <v>33961.633165036794</v>
      </c>
    </row>
    <row r="107" spans="1:17" x14ac:dyDescent="0.3">
      <c r="A107" s="365">
        <v>104673</v>
      </c>
      <c r="B107" s="366">
        <v>3413606</v>
      </c>
      <c r="C107" s="367" t="s">
        <v>1038</v>
      </c>
      <c r="D107" s="368">
        <v>355</v>
      </c>
      <c r="E107" s="342">
        <v>56854.389999999934</v>
      </c>
      <c r="F107" s="342">
        <v>0</v>
      </c>
      <c r="G107" s="369">
        <v>1487161.44</v>
      </c>
      <c r="I107" s="368">
        <v>359</v>
      </c>
      <c r="J107" s="342">
        <v>0</v>
      </c>
      <c r="K107" s="342">
        <v>0</v>
      </c>
      <c r="L107" s="352">
        <v>1563178.23</v>
      </c>
      <c r="N107" s="368">
        <v>4</v>
      </c>
      <c r="O107" s="370">
        <v>-56854.389999999934</v>
      </c>
      <c r="P107" s="370">
        <v>0</v>
      </c>
      <c r="Q107" s="371">
        <v>76016.790000000037</v>
      </c>
    </row>
    <row r="108" spans="1:17" x14ac:dyDescent="0.3">
      <c r="A108" s="365">
        <v>104661</v>
      </c>
      <c r="B108" s="366">
        <v>3413584</v>
      </c>
      <c r="C108" s="367" t="s">
        <v>552</v>
      </c>
      <c r="D108" s="368">
        <v>491</v>
      </c>
      <c r="E108" s="342">
        <v>36254.380000000303</v>
      </c>
      <c r="F108" s="342">
        <v>0</v>
      </c>
      <c r="G108" s="369">
        <v>2055774.5600000003</v>
      </c>
      <c r="I108" s="368">
        <v>495</v>
      </c>
      <c r="J108" s="342">
        <v>53362.710000000108</v>
      </c>
      <c r="K108" s="342">
        <v>0</v>
      </c>
      <c r="L108" s="352">
        <v>2117831</v>
      </c>
      <c r="N108" s="368">
        <v>4</v>
      </c>
      <c r="O108" s="370">
        <v>17108.329999999805</v>
      </c>
      <c r="P108" s="370">
        <v>0</v>
      </c>
      <c r="Q108" s="371">
        <v>62056.439999999711</v>
      </c>
    </row>
    <row r="109" spans="1:17" x14ac:dyDescent="0.3">
      <c r="A109" s="365">
        <v>104664</v>
      </c>
      <c r="B109" s="366">
        <v>3413588</v>
      </c>
      <c r="C109" s="367" t="s">
        <v>1039</v>
      </c>
      <c r="D109" s="368">
        <v>212</v>
      </c>
      <c r="E109" s="342">
        <v>0</v>
      </c>
      <c r="F109" s="342">
        <v>15480.450912709084</v>
      </c>
      <c r="G109" s="369">
        <v>1041864.7809127092</v>
      </c>
      <c r="I109" s="368">
        <v>210</v>
      </c>
      <c r="J109" s="342">
        <v>0</v>
      </c>
      <c r="K109" s="342">
        <v>0</v>
      </c>
      <c r="L109" s="352">
        <v>1053725.5900000001</v>
      </c>
      <c r="N109" s="368">
        <v>-2</v>
      </c>
      <c r="O109" s="370">
        <v>0</v>
      </c>
      <c r="P109" s="370">
        <v>-15480.450912709084</v>
      </c>
      <c r="Q109" s="371">
        <v>11860.809087290894</v>
      </c>
    </row>
    <row r="110" spans="1:17" x14ac:dyDescent="0.3">
      <c r="A110" s="365">
        <v>136686</v>
      </c>
      <c r="B110" s="366">
        <v>3413967</v>
      </c>
      <c r="C110" s="367" t="s">
        <v>1040</v>
      </c>
      <c r="D110" s="368">
        <v>453</v>
      </c>
      <c r="E110" s="342">
        <v>0</v>
      </c>
      <c r="F110" s="342">
        <v>122785.2920536028</v>
      </c>
      <c r="G110" s="369">
        <v>2305106.3720536027</v>
      </c>
      <c r="I110" s="368">
        <v>453</v>
      </c>
      <c r="J110" s="342">
        <v>0</v>
      </c>
      <c r="K110" s="342">
        <v>95942.405494674487</v>
      </c>
      <c r="L110" s="352">
        <v>2348673.9554946749</v>
      </c>
      <c r="N110" s="368">
        <v>0</v>
      </c>
      <c r="O110" s="370">
        <v>0</v>
      </c>
      <c r="P110" s="370">
        <v>-26842.886558928309</v>
      </c>
      <c r="Q110" s="371">
        <v>43567.583441072144</v>
      </c>
    </row>
    <row r="111" spans="1:17" x14ac:dyDescent="0.3">
      <c r="A111" s="365">
        <v>104667</v>
      </c>
      <c r="B111" s="366">
        <v>3413594</v>
      </c>
      <c r="C111" s="367" t="s">
        <v>1041</v>
      </c>
      <c r="D111" s="368">
        <v>220</v>
      </c>
      <c r="E111" s="342">
        <v>0</v>
      </c>
      <c r="F111" s="342">
        <v>48536.865337915013</v>
      </c>
      <c r="G111" s="369">
        <v>1097694.8953379148</v>
      </c>
      <c r="I111" s="368">
        <v>222</v>
      </c>
      <c r="J111" s="342">
        <v>0</v>
      </c>
      <c r="K111" s="342">
        <v>25464.832955988375</v>
      </c>
      <c r="L111" s="352">
        <v>1126110.6829559882</v>
      </c>
      <c r="N111" s="368">
        <v>2</v>
      </c>
      <c r="O111" s="370">
        <v>0</v>
      </c>
      <c r="P111" s="370">
        <v>-23072.032381926638</v>
      </c>
      <c r="Q111" s="371">
        <v>28415.787618073402</v>
      </c>
    </row>
    <row r="112" spans="1:17" x14ac:dyDescent="0.3">
      <c r="A112" s="365">
        <v>133338</v>
      </c>
      <c r="B112" s="366">
        <v>3412238</v>
      </c>
      <c r="C112" s="367" t="s">
        <v>1042</v>
      </c>
      <c r="D112" s="368">
        <v>314</v>
      </c>
      <c r="E112" s="342">
        <v>0</v>
      </c>
      <c r="F112" s="342">
        <v>8641.3154406387657</v>
      </c>
      <c r="G112" s="369">
        <v>1630382.6954406386</v>
      </c>
      <c r="I112" s="368">
        <v>334</v>
      </c>
      <c r="J112" s="342">
        <v>0</v>
      </c>
      <c r="K112" s="342">
        <v>25265.451983174436</v>
      </c>
      <c r="L112" s="352">
        <v>1755278.6319831742</v>
      </c>
      <c r="N112" s="368">
        <v>20</v>
      </c>
      <c r="O112" s="370">
        <v>0</v>
      </c>
      <c r="P112" s="370">
        <v>16624.136542535671</v>
      </c>
      <c r="Q112" s="371">
        <v>124895.93654253567</v>
      </c>
    </row>
    <row r="113" spans="1:17" x14ac:dyDescent="0.3">
      <c r="A113" s="365">
        <v>104580</v>
      </c>
      <c r="B113" s="366">
        <v>3412149</v>
      </c>
      <c r="C113" s="367" t="s">
        <v>494</v>
      </c>
      <c r="D113" s="368">
        <v>356</v>
      </c>
      <c r="E113" s="342">
        <v>59630.089999999916</v>
      </c>
      <c r="F113" s="342">
        <v>0</v>
      </c>
      <c r="G113" s="369">
        <v>1517008</v>
      </c>
      <c r="I113" s="368">
        <v>355</v>
      </c>
      <c r="J113" s="342">
        <v>45773.320000000211</v>
      </c>
      <c r="K113" s="342">
        <v>0</v>
      </c>
      <c r="L113" s="352">
        <v>1543003.0000000002</v>
      </c>
      <c r="N113" s="368">
        <v>-1</v>
      </c>
      <c r="O113" s="370">
        <v>-13856.769999999706</v>
      </c>
      <c r="P113" s="370">
        <v>0</v>
      </c>
      <c r="Q113" s="371">
        <v>25995.000000000233</v>
      </c>
    </row>
    <row r="114" spans="1:17" x14ac:dyDescent="0.3">
      <c r="A114" s="365">
        <v>104596</v>
      </c>
      <c r="B114" s="366">
        <v>3412180</v>
      </c>
      <c r="C114" s="367" t="s">
        <v>499</v>
      </c>
      <c r="D114" s="368">
        <v>403</v>
      </c>
      <c r="E114" s="342">
        <v>81728.509999999835</v>
      </c>
      <c r="F114" s="342">
        <v>0</v>
      </c>
      <c r="G114" s="369">
        <v>1717036.16</v>
      </c>
      <c r="I114" s="368">
        <v>428.5</v>
      </c>
      <c r="J114" s="342">
        <v>65332.85999999971</v>
      </c>
      <c r="K114" s="342">
        <v>0</v>
      </c>
      <c r="L114" s="352">
        <v>1860832.4999999998</v>
      </c>
      <c r="N114" s="368">
        <v>25.5</v>
      </c>
      <c r="O114" s="370">
        <v>-16395.650000000125</v>
      </c>
      <c r="P114" s="370">
        <v>0</v>
      </c>
      <c r="Q114" s="371">
        <v>143796.33999999985</v>
      </c>
    </row>
    <row r="115" spans="1:17" x14ac:dyDescent="0.3">
      <c r="A115" s="365">
        <v>134722</v>
      </c>
      <c r="B115" s="366">
        <v>3413963</v>
      </c>
      <c r="C115" s="367" t="s">
        <v>566</v>
      </c>
      <c r="D115" s="368">
        <v>303</v>
      </c>
      <c r="E115" s="342">
        <v>0</v>
      </c>
      <c r="F115" s="342">
        <v>116634.02142890984</v>
      </c>
      <c r="G115" s="369">
        <v>1654741.7414289098</v>
      </c>
      <c r="I115" s="368">
        <v>308</v>
      </c>
      <c r="J115" s="342">
        <v>0</v>
      </c>
      <c r="K115" s="342">
        <v>74918.063529063365</v>
      </c>
      <c r="L115" s="352">
        <v>1710911.7135290634</v>
      </c>
      <c r="N115" s="368">
        <v>5</v>
      </c>
      <c r="O115" s="370">
        <v>0</v>
      </c>
      <c r="P115" s="370">
        <v>-41715.957899846471</v>
      </c>
      <c r="Q115" s="371">
        <v>56169.972100153565</v>
      </c>
    </row>
    <row r="116" spans="1:17" x14ac:dyDescent="0.3">
      <c r="A116" s="365">
        <v>104616</v>
      </c>
      <c r="B116" s="366">
        <v>3413015</v>
      </c>
      <c r="C116" s="367" t="s">
        <v>521</v>
      </c>
      <c r="D116" s="368">
        <v>163</v>
      </c>
      <c r="E116" s="342">
        <v>0</v>
      </c>
      <c r="F116" s="342">
        <v>1954.4653888269124</v>
      </c>
      <c r="G116" s="369">
        <v>861167.30538882688</v>
      </c>
      <c r="I116" s="368">
        <v>156</v>
      </c>
      <c r="J116" s="342">
        <v>0</v>
      </c>
      <c r="K116" s="342">
        <v>0</v>
      </c>
      <c r="L116" s="352">
        <v>871767.28</v>
      </c>
      <c r="N116" s="368">
        <v>-7</v>
      </c>
      <c r="O116" s="370">
        <v>0</v>
      </c>
      <c r="P116" s="370">
        <v>-1954.4653888269124</v>
      </c>
      <c r="Q116" s="371">
        <v>10599.974611173151</v>
      </c>
    </row>
    <row r="117" spans="1:17" x14ac:dyDescent="0.3">
      <c r="A117" s="365">
        <v>133329</v>
      </c>
      <c r="B117" s="366">
        <v>3412236</v>
      </c>
      <c r="C117" s="367" t="s">
        <v>513</v>
      </c>
      <c r="D117" s="368">
        <v>360</v>
      </c>
      <c r="E117" s="342">
        <v>0</v>
      </c>
      <c r="F117" s="342">
        <v>0</v>
      </c>
      <c r="G117" s="369">
        <v>1910398.3053320425</v>
      </c>
      <c r="I117" s="368">
        <v>368</v>
      </c>
      <c r="J117" s="342">
        <v>0</v>
      </c>
      <c r="K117" s="342">
        <v>0</v>
      </c>
      <c r="L117" s="352">
        <v>2019449.53</v>
      </c>
      <c r="N117" s="368">
        <v>8</v>
      </c>
      <c r="O117" s="370">
        <v>0</v>
      </c>
      <c r="P117" s="370">
        <v>0</v>
      </c>
      <c r="Q117" s="371">
        <v>109051.22466795752</v>
      </c>
    </row>
    <row r="118" spans="1:17" x14ac:dyDescent="0.3">
      <c r="A118" s="365">
        <v>104570</v>
      </c>
      <c r="B118" s="366">
        <v>3412128</v>
      </c>
      <c r="C118" s="367" t="s">
        <v>492</v>
      </c>
      <c r="D118" s="368">
        <v>281</v>
      </c>
      <c r="E118" s="342">
        <v>0</v>
      </c>
      <c r="F118" s="342">
        <v>106872.56168989654</v>
      </c>
      <c r="G118" s="369">
        <v>1613586.108466961</v>
      </c>
      <c r="I118" s="368">
        <v>285</v>
      </c>
      <c r="J118" s="342">
        <v>0</v>
      </c>
      <c r="K118" s="342">
        <v>81942.611677385983</v>
      </c>
      <c r="L118" s="352">
        <v>1664229.3116773861</v>
      </c>
      <c r="N118" s="368">
        <v>4</v>
      </c>
      <c r="O118" s="370">
        <v>0</v>
      </c>
      <c r="P118" s="370">
        <v>-24929.950012510555</v>
      </c>
      <c r="Q118" s="371">
        <v>50643.203210425097</v>
      </c>
    </row>
    <row r="119" spans="1:17" x14ac:dyDescent="0.3">
      <c r="A119" s="365">
        <v>104589</v>
      </c>
      <c r="B119" s="366">
        <v>3412166</v>
      </c>
      <c r="C119" s="367" t="s">
        <v>495</v>
      </c>
      <c r="D119" s="368">
        <v>211</v>
      </c>
      <c r="E119" s="342">
        <v>0</v>
      </c>
      <c r="F119" s="342">
        <v>147153.02349948007</v>
      </c>
      <c r="G119" s="369">
        <v>1370445.4134994799</v>
      </c>
      <c r="I119" s="368">
        <v>208</v>
      </c>
      <c r="J119" s="342">
        <v>0</v>
      </c>
      <c r="K119" s="342">
        <v>132181.97192630166</v>
      </c>
      <c r="L119" s="352">
        <v>1376755.2719263018</v>
      </c>
      <c r="N119" s="368">
        <v>-3</v>
      </c>
      <c r="O119" s="370">
        <v>0</v>
      </c>
      <c r="P119" s="370">
        <v>-14971.051573178411</v>
      </c>
      <c r="Q119" s="371">
        <v>6309.8584268218838</v>
      </c>
    </row>
    <row r="120" spans="1:17" x14ac:dyDescent="0.3">
      <c r="A120" s="365">
        <v>136813</v>
      </c>
      <c r="B120" s="366">
        <v>3412009</v>
      </c>
      <c r="C120" s="367" t="s">
        <v>468</v>
      </c>
      <c r="D120" s="368">
        <v>611</v>
      </c>
      <c r="E120" s="342">
        <v>221454.04999999981</v>
      </c>
      <c r="F120" s="342">
        <v>0</v>
      </c>
      <c r="G120" s="369">
        <v>2588284</v>
      </c>
      <c r="I120" s="368">
        <v>621</v>
      </c>
      <c r="J120" s="342">
        <v>220172.76999999993</v>
      </c>
      <c r="K120" s="342">
        <v>0</v>
      </c>
      <c r="L120" s="352">
        <v>2682869</v>
      </c>
      <c r="N120" s="368">
        <v>10</v>
      </c>
      <c r="O120" s="370">
        <v>-1281.2799999998824</v>
      </c>
      <c r="P120" s="370">
        <v>0</v>
      </c>
      <c r="Q120" s="371">
        <v>94585</v>
      </c>
    </row>
    <row r="121" spans="1:17" x14ac:dyDescent="0.3">
      <c r="A121" s="365">
        <v>148177</v>
      </c>
      <c r="B121" s="366">
        <v>3412042</v>
      </c>
      <c r="C121" s="367" t="s">
        <v>131</v>
      </c>
      <c r="D121" s="368">
        <v>229</v>
      </c>
      <c r="E121" s="342">
        <v>16519.53999999995</v>
      </c>
      <c r="F121" s="342">
        <v>0</v>
      </c>
      <c r="G121" s="369">
        <v>965770.39999999991</v>
      </c>
      <c r="I121" s="368">
        <v>290.5</v>
      </c>
      <c r="J121" s="342">
        <v>6893.7899999999681</v>
      </c>
      <c r="K121" s="342">
        <v>0</v>
      </c>
      <c r="L121" s="352">
        <v>1247532.8999999999</v>
      </c>
      <c r="N121" s="368">
        <v>61.5</v>
      </c>
      <c r="O121" s="370">
        <v>-9625.7499999999818</v>
      </c>
      <c r="P121" s="370">
        <v>0</v>
      </c>
      <c r="Q121" s="371">
        <v>281762.5</v>
      </c>
    </row>
    <row r="122" spans="1:17" x14ac:dyDescent="0.3">
      <c r="A122" s="359"/>
      <c r="D122" s="368"/>
      <c r="E122" s="370"/>
      <c r="F122" s="370"/>
      <c r="G122" s="371"/>
      <c r="I122" s="368"/>
      <c r="J122" s="370"/>
      <c r="K122" s="370"/>
      <c r="L122" s="352"/>
      <c r="N122" s="368"/>
      <c r="O122" s="370"/>
      <c r="P122" s="370"/>
      <c r="Q122" s="352"/>
    </row>
    <row r="123" spans="1:17" x14ac:dyDescent="0.3">
      <c r="A123" s="359"/>
      <c r="C123" s="372" t="s">
        <v>1043</v>
      </c>
      <c r="D123" s="373">
        <v>35128</v>
      </c>
      <c r="E123" s="373">
        <v>2147500.0700000003</v>
      </c>
      <c r="F123" s="373">
        <v>4811854.3766706623</v>
      </c>
      <c r="G123" s="374">
        <v>173404828.5815165</v>
      </c>
      <c r="I123" s="373">
        <v>35531.083333333328</v>
      </c>
      <c r="J123" s="373">
        <v>1830806.2566666668</v>
      </c>
      <c r="K123" s="373">
        <v>4303449.6257759891</v>
      </c>
      <c r="L123" s="374">
        <v>179572604.54444265</v>
      </c>
      <c r="N123" s="373">
        <v>403.08333333333331</v>
      </c>
      <c r="O123" s="373">
        <v>-316693.81333333335</v>
      </c>
      <c r="P123" s="373">
        <v>-508404.75089467317</v>
      </c>
      <c r="Q123" s="374">
        <v>6167775.9629261587</v>
      </c>
    </row>
    <row r="124" spans="1:17" x14ac:dyDescent="0.3">
      <c r="A124" s="359"/>
      <c r="D124" s="368"/>
      <c r="E124" s="370"/>
      <c r="G124" s="352"/>
      <c r="I124" s="368"/>
      <c r="J124" s="370"/>
      <c r="K124" s="370"/>
      <c r="L124" s="352"/>
      <c r="N124" s="368"/>
      <c r="O124" s="370"/>
      <c r="P124" s="370"/>
      <c r="Q124" s="352"/>
    </row>
    <row r="125" spans="1:17" x14ac:dyDescent="0.3">
      <c r="A125" s="359"/>
      <c r="B125" s="340" t="s">
        <v>1044</v>
      </c>
      <c r="D125" s="368"/>
      <c r="E125" s="370"/>
      <c r="G125" s="352"/>
      <c r="I125" s="368"/>
      <c r="J125" s="370"/>
      <c r="K125" s="370"/>
      <c r="L125" s="352"/>
      <c r="N125" s="368"/>
      <c r="O125" s="370"/>
      <c r="P125" s="370"/>
      <c r="Q125" s="352"/>
    </row>
    <row r="126" spans="1:17" x14ac:dyDescent="0.3">
      <c r="A126" s="365">
        <v>145438</v>
      </c>
      <c r="B126" s="366">
        <v>3413306</v>
      </c>
      <c r="C126" s="367" t="s">
        <v>288</v>
      </c>
      <c r="D126" s="375">
        <v>209</v>
      </c>
      <c r="E126" s="342">
        <v>11838.440000000039</v>
      </c>
      <c r="F126" s="342">
        <v>0</v>
      </c>
      <c r="G126" s="369">
        <v>876770.00000000012</v>
      </c>
      <c r="I126" s="368">
        <v>207</v>
      </c>
      <c r="J126" s="342">
        <v>0</v>
      </c>
      <c r="K126" s="342">
        <v>0</v>
      </c>
      <c r="L126" s="352">
        <v>886188.04</v>
      </c>
      <c r="N126" s="368">
        <v>-2</v>
      </c>
      <c r="O126" s="370">
        <v>-11838.440000000039</v>
      </c>
      <c r="P126" s="370">
        <v>0</v>
      </c>
      <c r="Q126" s="371">
        <v>9418.0399999999208</v>
      </c>
    </row>
    <row r="127" spans="1:17" x14ac:dyDescent="0.3">
      <c r="A127" s="365">
        <v>104612</v>
      </c>
      <c r="B127" s="366">
        <v>3412041</v>
      </c>
      <c r="C127" s="367" t="s">
        <v>289</v>
      </c>
      <c r="D127" s="375">
        <v>285</v>
      </c>
      <c r="E127" s="342">
        <v>0</v>
      </c>
      <c r="F127" s="342">
        <v>0</v>
      </c>
      <c r="G127" s="369">
        <v>1486434.8299999998</v>
      </c>
      <c r="I127" s="368">
        <v>280</v>
      </c>
      <c r="J127" s="342">
        <v>0</v>
      </c>
      <c r="K127" s="342">
        <v>0</v>
      </c>
      <c r="L127" s="352">
        <v>1519173.4799999997</v>
      </c>
      <c r="N127" s="368">
        <v>-5</v>
      </c>
      <c r="O127" s="370">
        <v>0</v>
      </c>
      <c r="P127" s="370">
        <v>0</v>
      </c>
      <c r="Q127" s="371">
        <v>32738.649999999907</v>
      </c>
    </row>
    <row r="128" spans="1:17" x14ac:dyDescent="0.3">
      <c r="A128" s="376">
        <v>145735</v>
      </c>
      <c r="B128" s="377">
        <v>3412040</v>
      </c>
      <c r="C128" s="339" t="s">
        <v>290</v>
      </c>
      <c r="D128" s="375">
        <v>194</v>
      </c>
      <c r="E128" s="342">
        <v>0</v>
      </c>
      <c r="F128" s="342">
        <v>8890.1593287296382</v>
      </c>
      <c r="G128" s="369">
        <v>988602.05932872964</v>
      </c>
      <c r="I128" s="368">
        <v>198</v>
      </c>
      <c r="J128" s="342">
        <v>0</v>
      </c>
      <c r="K128" s="342">
        <v>0</v>
      </c>
      <c r="L128" s="352">
        <v>1040785.17</v>
      </c>
      <c r="N128" s="368">
        <v>4</v>
      </c>
      <c r="O128" s="370">
        <v>0</v>
      </c>
      <c r="P128" s="370">
        <v>-8890.1593287296382</v>
      </c>
      <c r="Q128" s="371">
        <v>52183.110671270406</v>
      </c>
    </row>
    <row r="129" spans="1:17" x14ac:dyDescent="0.3">
      <c r="A129" s="376">
        <v>141330</v>
      </c>
      <c r="B129" s="377">
        <v>3412030</v>
      </c>
      <c r="C129" s="339" t="s">
        <v>291</v>
      </c>
      <c r="D129" s="375">
        <v>202</v>
      </c>
      <c r="E129" s="342">
        <v>0</v>
      </c>
      <c r="F129" s="342">
        <v>0</v>
      </c>
      <c r="G129" s="369">
        <v>1171176.0104402583</v>
      </c>
      <c r="H129" s="378"/>
      <c r="I129" s="368">
        <v>193</v>
      </c>
      <c r="J129" s="342">
        <v>0</v>
      </c>
      <c r="K129" s="342">
        <v>0</v>
      </c>
      <c r="L129" s="352">
        <v>1187730.6400000001</v>
      </c>
      <c r="N129" s="368">
        <v>-9</v>
      </c>
      <c r="O129" s="370">
        <v>0</v>
      </c>
      <c r="P129" s="370">
        <v>0</v>
      </c>
      <c r="Q129" s="371">
        <v>16554.629559741821</v>
      </c>
    </row>
    <row r="130" spans="1:17" x14ac:dyDescent="0.3">
      <c r="A130" s="376">
        <v>141103</v>
      </c>
      <c r="B130" s="377">
        <v>3412020</v>
      </c>
      <c r="C130" s="339" t="s">
        <v>292</v>
      </c>
      <c r="D130" s="375">
        <v>356</v>
      </c>
      <c r="E130" s="342">
        <v>0</v>
      </c>
      <c r="F130" s="342">
        <v>0</v>
      </c>
      <c r="G130" s="369">
        <v>1676988.89</v>
      </c>
      <c r="I130" s="368">
        <v>413</v>
      </c>
      <c r="J130" s="342">
        <v>0</v>
      </c>
      <c r="K130" s="342">
        <v>0</v>
      </c>
      <c r="L130" s="352">
        <v>2029446.8460000001</v>
      </c>
      <c r="N130" s="368">
        <v>57</v>
      </c>
      <c r="O130" s="370">
        <v>0</v>
      </c>
      <c r="P130" s="370">
        <v>0</v>
      </c>
      <c r="Q130" s="371">
        <v>352457.95600000024</v>
      </c>
    </row>
    <row r="131" spans="1:17" x14ac:dyDescent="0.3">
      <c r="A131" s="376">
        <v>145359</v>
      </c>
      <c r="B131" s="377">
        <v>3412223</v>
      </c>
      <c r="C131" s="339" t="s">
        <v>293</v>
      </c>
      <c r="D131" s="375">
        <v>412</v>
      </c>
      <c r="E131" s="342">
        <v>0</v>
      </c>
      <c r="F131" s="342">
        <v>125743.65218848122</v>
      </c>
      <c r="G131" s="369">
        <v>2200813.7321884814</v>
      </c>
      <c r="I131" s="368">
        <v>416</v>
      </c>
      <c r="J131" s="342">
        <v>0</v>
      </c>
      <c r="K131" s="342">
        <v>64078.568133534747</v>
      </c>
      <c r="L131" s="352">
        <v>2262585.3081335351</v>
      </c>
      <c r="N131" s="368">
        <v>4</v>
      </c>
      <c r="O131" s="370">
        <v>0</v>
      </c>
      <c r="P131" s="370">
        <v>-61665.084054946477</v>
      </c>
      <c r="Q131" s="371">
        <v>61771.575945053715</v>
      </c>
    </row>
    <row r="132" spans="1:17" x14ac:dyDescent="0.3">
      <c r="A132" s="365">
        <v>145360</v>
      </c>
      <c r="B132" s="366">
        <v>3413966</v>
      </c>
      <c r="C132" s="367" t="s">
        <v>294</v>
      </c>
      <c r="D132" s="375">
        <v>203</v>
      </c>
      <c r="E132" s="342">
        <v>0</v>
      </c>
      <c r="F132" s="342">
        <v>0</v>
      </c>
      <c r="G132" s="369">
        <v>1075362.44</v>
      </c>
      <c r="I132" s="368">
        <v>208</v>
      </c>
      <c r="J132" s="342">
        <v>0</v>
      </c>
      <c r="K132" s="342">
        <v>0</v>
      </c>
      <c r="L132" s="352">
        <v>1140464.25</v>
      </c>
      <c r="M132" s="339"/>
      <c r="N132" s="368">
        <v>5</v>
      </c>
      <c r="O132" s="370">
        <v>0</v>
      </c>
      <c r="P132" s="370">
        <v>0</v>
      </c>
      <c r="Q132" s="371">
        <v>65101.810000000056</v>
      </c>
    </row>
    <row r="133" spans="1:17" x14ac:dyDescent="0.3">
      <c r="A133" s="376">
        <v>141582</v>
      </c>
      <c r="B133" s="377">
        <v>3413011</v>
      </c>
      <c r="C133" s="339" t="s">
        <v>295</v>
      </c>
      <c r="D133" s="375">
        <v>295</v>
      </c>
      <c r="E133" s="342">
        <v>0</v>
      </c>
      <c r="F133" s="342">
        <v>354958.97547695291</v>
      </c>
      <c r="G133" s="369">
        <v>1986736.9554769529</v>
      </c>
      <c r="I133" s="368">
        <v>303</v>
      </c>
      <c r="J133" s="342">
        <v>0</v>
      </c>
      <c r="K133" s="342">
        <v>383359.18477866804</v>
      </c>
      <c r="L133" s="352">
        <v>2075364.214778668</v>
      </c>
      <c r="M133" s="339"/>
      <c r="N133" s="368">
        <v>8</v>
      </c>
      <c r="O133" s="370">
        <v>0</v>
      </c>
      <c r="P133" s="370">
        <v>28400.209301715135</v>
      </c>
      <c r="Q133" s="371">
        <v>88627.259301715065</v>
      </c>
    </row>
    <row r="134" spans="1:17" x14ac:dyDescent="0.3">
      <c r="A134" s="376">
        <v>145086</v>
      </c>
      <c r="B134" s="377">
        <v>3413020</v>
      </c>
      <c r="C134" s="339" t="s">
        <v>296</v>
      </c>
      <c r="D134" s="375">
        <v>363</v>
      </c>
      <c r="E134" s="342">
        <v>0</v>
      </c>
      <c r="F134" s="342">
        <v>68824.542414183146</v>
      </c>
      <c r="G134" s="369">
        <v>1875491.6424141834</v>
      </c>
      <c r="I134" s="368">
        <v>377</v>
      </c>
      <c r="J134" s="342">
        <v>0</v>
      </c>
      <c r="K134" s="342">
        <v>85530.068674793685</v>
      </c>
      <c r="L134" s="352">
        <v>1979298.5586747935</v>
      </c>
      <c r="M134" s="339"/>
      <c r="N134" s="368">
        <v>14</v>
      </c>
      <c r="O134" s="370">
        <v>0</v>
      </c>
      <c r="P134" s="370">
        <v>16705.526260610539</v>
      </c>
      <c r="Q134" s="371">
        <v>103806.9162606101</v>
      </c>
    </row>
    <row r="135" spans="1:17" x14ac:dyDescent="0.3">
      <c r="A135" s="359"/>
      <c r="D135" s="368"/>
      <c r="E135" s="370"/>
      <c r="G135" s="352"/>
      <c r="I135" s="368"/>
      <c r="J135" s="370"/>
      <c r="K135" s="370"/>
      <c r="L135" s="352"/>
      <c r="M135" s="339"/>
      <c r="N135" s="368"/>
      <c r="O135" s="370"/>
      <c r="P135" s="370"/>
      <c r="Q135" s="352"/>
    </row>
    <row r="136" spans="1:17" x14ac:dyDescent="0.3">
      <c r="A136" s="359"/>
      <c r="C136" s="340" t="s">
        <v>1045</v>
      </c>
      <c r="D136" s="373">
        <v>2519</v>
      </c>
      <c r="E136" s="373">
        <v>11838.440000000039</v>
      </c>
      <c r="F136" s="373">
        <v>558417.32940834691</v>
      </c>
      <c r="G136" s="374">
        <v>13338376.559848603</v>
      </c>
      <c r="I136" s="373">
        <v>2595</v>
      </c>
      <c r="J136" s="373">
        <v>0</v>
      </c>
      <c r="K136" s="373">
        <v>532967.82158699643</v>
      </c>
      <c r="L136" s="374">
        <v>14121036.507586995</v>
      </c>
      <c r="M136" s="339"/>
      <c r="N136" s="373">
        <v>76</v>
      </c>
      <c r="O136" s="373">
        <v>-11838.440000000039</v>
      </c>
      <c r="P136" s="373">
        <v>-25449.507821350446</v>
      </c>
      <c r="Q136" s="374">
        <v>782659.94773839123</v>
      </c>
    </row>
    <row r="137" spans="1:17" x14ac:dyDescent="0.3">
      <c r="A137" s="359"/>
      <c r="D137" s="368"/>
      <c r="E137" s="379"/>
      <c r="G137" s="352"/>
      <c r="I137" s="368"/>
      <c r="J137" s="370"/>
      <c r="K137" s="370"/>
      <c r="L137" s="352"/>
      <c r="M137" s="339"/>
      <c r="N137" s="368"/>
      <c r="O137" s="370"/>
      <c r="P137" s="370"/>
      <c r="Q137" s="352"/>
    </row>
    <row r="138" spans="1:17" x14ac:dyDescent="0.3">
      <c r="A138" s="359"/>
      <c r="B138" s="340" t="s">
        <v>1046</v>
      </c>
      <c r="D138" s="373">
        <v>37647</v>
      </c>
      <c r="E138" s="373">
        <v>2159338.5100000002</v>
      </c>
      <c r="F138" s="373">
        <v>5370271.706079009</v>
      </c>
      <c r="G138" s="374">
        <v>186743205.14136511</v>
      </c>
      <c r="H138" s="378"/>
      <c r="I138" s="373">
        <v>38126.083333333328</v>
      </c>
      <c r="J138" s="373">
        <v>1830806.2566666668</v>
      </c>
      <c r="K138" s="373">
        <v>4836417.4473629855</v>
      </c>
      <c r="L138" s="374">
        <v>193693641.05202964</v>
      </c>
      <c r="M138" s="378"/>
      <c r="N138" s="373">
        <v>479.08333333333331</v>
      </c>
      <c r="O138" s="373">
        <v>-328532.25333333341</v>
      </c>
      <c r="P138" s="373">
        <v>-533854.25871602364</v>
      </c>
      <c r="Q138" s="374">
        <v>6950435.91066455</v>
      </c>
    </row>
    <row r="139" spans="1:17" x14ac:dyDescent="0.3">
      <c r="A139" s="359"/>
      <c r="D139" s="364"/>
      <c r="G139" s="352"/>
      <c r="I139" s="364"/>
      <c r="L139" s="352"/>
      <c r="N139" s="364"/>
      <c r="O139" s="342"/>
      <c r="P139" s="342"/>
      <c r="Q139" s="352"/>
    </row>
    <row r="140" spans="1:17" x14ac:dyDescent="0.3">
      <c r="A140" s="359"/>
      <c r="B140" s="340" t="s">
        <v>1047</v>
      </c>
      <c r="D140" s="679" t="s">
        <v>1003</v>
      </c>
      <c r="E140" s="680"/>
      <c r="F140" s="680"/>
      <c r="G140" s="681"/>
      <c r="I140" s="679" t="s">
        <v>1004</v>
      </c>
      <c r="J140" s="680"/>
      <c r="K140" s="680"/>
      <c r="L140" s="681"/>
      <c r="N140" s="679" t="s">
        <v>1048</v>
      </c>
      <c r="O140" s="680"/>
      <c r="P140" s="680"/>
      <c r="Q140" s="681"/>
    </row>
    <row r="141" spans="1:17" x14ac:dyDescent="0.3">
      <c r="A141" s="359"/>
      <c r="B141" s="340"/>
      <c r="D141" s="354" t="s">
        <v>1005</v>
      </c>
      <c r="E141" s="355" t="s">
        <v>1006</v>
      </c>
      <c r="F141" s="356" t="s">
        <v>1007</v>
      </c>
      <c r="G141" s="357" t="s">
        <v>1008</v>
      </c>
      <c r="I141" s="354" t="s">
        <v>1005</v>
      </c>
      <c r="J141" s="355" t="s">
        <v>1006</v>
      </c>
      <c r="K141" s="356" t="s">
        <v>1007</v>
      </c>
      <c r="L141" s="357" t="s">
        <v>1008</v>
      </c>
      <c r="N141" s="354" t="s">
        <v>1005</v>
      </c>
      <c r="O141" s="355" t="s">
        <v>1006</v>
      </c>
      <c r="P141" s="355"/>
      <c r="Q141" s="357" t="s">
        <v>1008</v>
      </c>
    </row>
    <row r="142" spans="1:17" x14ac:dyDescent="0.3">
      <c r="A142" s="359"/>
      <c r="B142" s="340" t="s">
        <v>1011</v>
      </c>
      <c r="D142" s="354" t="s">
        <v>605</v>
      </c>
      <c r="E142" s="355" t="s">
        <v>605</v>
      </c>
      <c r="F142" s="356" t="s">
        <v>605</v>
      </c>
      <c r="G142" s="357" t="s">
        <v>605</v>
      </c>
      <c r="I142" s="354" t="s">
        <v>207</v>
      </c>
      <c r="J142" s="355" t="s">
        <v>207</v>
      </c>
      <c r="K142" s="356" t="s">
        <v>207</v>
      </c>
      <c r="L142" s="357" t="s">
        <v>207</v>
      </c>
      <c r="N142" s="380" t="s">
        <v>208</v>
      </c>
      <c r="O142" s="381" t="s">
        <v>208</v>
      </c>
      <c r="P142" s="381"/>
      <c r="Q142" s="382" t="s">
        <v>208</v>
      </c>
    </row>
    <row r="143" spans="1:17" x14ac:dyDescent="0.3">
      <c r="A143" s="365"/>
      <c r="B143" s="366"/>
      <c r="C143" s="367"/>
      <c r="D143" s="368"/>
      <c r="E143" s="370"/>
      <c r="F143" s="370"/>
      <c r="G143" s="371"/>
      <c r="I143" s="368"/>
      <c r="J143" s="343"/>
      <c r="K143" s="343"/>
      <c r="L143" s="352"/>
      <c r="N143" s="354"/>
      <c r="O143" s="383"/>
      <c r="P143" s="383"/>
      <c r="Q143" s="384"/>
    </row>
    <row r="144" spans="1:17" x14ac:dyDescent="0.3">
      <c r="A144" s="365">
        <v>104717</v>
      </c>
      <c r="B144" s="366">
        <v>3414796</v>
      </c>
      <c r="C144" s="367" t="s">
        <v>170</v>
      </c>
      <c r="D144" s="368">
        <v>928</v>
      </c>
      <c r="E144" s="342">
        <v>0</v>
      </c>
      <c r="F144" s="342">
        <v>0</v>
      </c>
      <c r="G144" s="369">
        <v>5709672.9415592505</v>
      </c>
      <c r="I144" s="368">
        <v>923</v>
      </c>
      <c r="J144" s="342">
        <v>0</v>
      </c>
      <c r="K144" s="342">
        <v>0</v>
      </c>
      <c r="L144" s="352">
        <v>5833430.3735239999</v>
      </c>
      <c r="N144" s="368">
        <v>-5</v>
      </c>
      <c r="O144" s="370">
        <v>0</v>
      </c>
      <c r="P144" s="370">
        <v>0</v>
      </c>
      <c r="Q144" s="371">
        <v>123757.43196474947</v>
      </c>
    </row>
    <row r="145" spans="1:17" x14ac:dyDescent="0.3">
      <c r="A145" s="365">
        <v>104705</v>
      </c>
      <c r="B145" s="366">
        <v>3414781</v>
      </c>
      <c r="C145" s="367" t="s">
        <v>575</v>
      </c>
      <c r="D145" s="368">
        <v>807</v>
      </c>
      <c r="E145" s="342">
        <v>0</v>
      </c>
      <c r="F145" s="342">
        <v>69309.936396448291</v>
      </c>
      <c r="G145" s="369">
        <v>4737147.6463964488</v>
      </c>
      <c r="I145" s="368">
        <v>849.5</v>
      </c>
      <c r="J145" s="342">
        <v>0</v>
      </c>
      <c r="K145" s="342">
        <v>26770.189805524322</v>
      </c>
      <c r="L145" s="352">
        <v>5074057.1088055251</v>
      </c>
      <c r="N145" s="368">
        <v>42.5</v>
      </c>
      <c r="O145" s="370">
        <v>0</v>
      </c>
      <c r="P145" s="370">
        <v>-42539.746590923969</v>
      </c>
      <c r="Q145" s="371">
        <v>336909.46240907628</v>
      </c>
    </row>
    <row r="146" spans="1:17" x14ac:dyDescent="0.3">
      <c r="A146" s="365">
        <v>104713</v>
      </c>
      <c r="B146" s="366">
        <v>3414792</v>
      </c>
      <c r="C146" s="367" t="s">
        <v>1049</v>
      </c>
      <c r="D146" s="368">
        <v>1042</v>
      </c>
      <c r="E146" s="342">
        <v>0</v>
      </c>
      <c r="F146" s="342">
        <v>0</v>
      </c>
      <c r="G146" s="369">
        <v>6439470.9927250156</v>
      </c>
      <c r="I146" s="368">
        <v>1033</v>
      </c>
      <c r="J146" s="342">
        <v>0</v>
      </c>
      <c r="K146" s="342">
        <v>0</v>
      </c>
      <c r="L146" s="352">
        <v>6596642.7939999998</v>
      </c>
      <c r="N146" s="368">
        <v>-9</v>
      </c>
      <c r="O146" s="370">
        <v>0</v>
      </c>
      <c r="P146" s="370">
        <v>0</v>
      </c>
      <c r="Q146" s="371">
        <v>157171.80127498414</v>
      </c>
    </row>
    <row r="147" spans="1:17" x14ac:dyDescent="0.3">
      <c r="A147" s="365">
        <v>104698</v>
      </c>
      <c r="B147" s="366">
        <v>3414427</v>
      </c>
      <c r="C147" s="367" t="s">
        <v>572</v>
      </c>
      <c r="D147" s="368">
        <v>1312</v>
      </c>
      <c r="E147" s="342">
        <v>0</v>
      </c>
      <c r="F147" s="342">
        <v>3652.6505849564924</v>
      </c>
      <c r="G147" s="369">
        <v>8135544.6386909541</v>
      </c>
      <c r="I147" s="368">
        <v>1316</v>
      </c>
      <c r="J147" s="342">
        <v>0</v>
      </c>
      <c r="K147" s="342">
        <v>0</v>
      </c>
      <c r="L147" s="352">
        <v>8321865.4289999995</v>
      </c>
      <c r="N147" s="368">
        <v>4</v>
      </c>
      <c r="O147" s="370">
        <v>0</v>
      </c>
      <c r="P147" s="370">
        <v>-3652.6505849564924</v>
      </c>
      <c r="Q147" s="371">
        <v>186320.79030904546</v>
      </c>
    </row>
    <row r="148" spans="1:17" x14ac:dyDescent="0.3">
      <c r="A148" s="365">
        <v>104714</v>
      </c>
      <c r="B148" s="366">
        <v>3414793</v>
      </c>
      <c r="C148" s="367" t="s">
        <v>579</v>
      </c>
      <c r="D148" s="368">
        <v>1186</v>
      </c>
      <c r="E148" s="342">
        <v>0</v>
      </c>
      <c r="F148" s="342">
        <v>0</v>
      </c>
      <c r="G148" s="369">
        <v>7389112.309233441</v>
      </c>
      <c r="I148" s="368">
        <v>1167</v>
      </c>
      <c r="J148" s="342">
        <v>0</v>
      </c>
      <c r="K148" s="342">
        <v>0</v>
      </c>
      <c r="L148" s="352">
        <v>7497719.3709999993</v>
      </c>
      <c r="N148" s="368">
        <v>-19</v>
      </c>
      <c r="O148" s="370">
        <v>0</v>
      </c>
      <c r="P148" s="370">
        <v>0</v>
      </c>
      <c r="Q148" s="371">
        <v>108607.06176655833</v>
      </c>
    </row>
    <row r="149" spans="1:17" x14ac:dyDescent="0.3">
      <c r="A149" s="365">
        <v>104700</v>
      </c>
      <c r="B149" s="366">
        <v>3414429</v>
      </c>
      <c r="C149" s="367" t="s">
        <v>1050</v>
      </c>
      <c r="D149" s="368">
        <v>869</v>
      </c>
      <c r="E149" s="342">
        <v>0</v>
      </c>
      <c r="F149" s="342">
        <v>0</v>
      </c>
      <c r="G149" s="369">
        <v>6156403.7774107922</v>
      </c>
      <c r="I149" s="368">
        <v>948</v>
      </c>
      <c r="J149" s="342">
        <v>0</v>
      </c>
      <c r="K149" s="342">
        <v>8996.7443189179921</v>
      </c>
      <c r="L149" s="352">
        <v>6813195.0483189179</v>
      </c>
      <c r="N149" s="368">
        <v>79</v>
      </c>
      <c r="O149" s="370">
        <v>0</v>
      </c>
      <c r="P149" s="370">
        <v>8996.7443189179921</v>
      </c>
      <c r="Q149" s="371">
        <v>656791.27090812568</v>
      </c>
    </row>
    <row r="150" spans="1:17" x14ac:dyDescent="0.3">
      <c r="A150" s="365">
        <v>104688</v>
      </c>
      <c r="B150" s="366">
        <v>3414404</v>
      </c>
      <c r="C150" s="367" t="s">
        <v>166</v>
      </c>
      <c r="D150" s="368">
        <v>853</v>
      </c>
      <c r="E150" s="342">
        <v>0</v>
      </c>
      <c r="F150" s="342">
        <v>0</v>
      </c>
      <c r="G150" s="369">
        <v>5807681.7719999999</v>
      </c>
      <c r="I150" s="368">
        <v>890</v>
      </c>
      <c r="J150" s="342">
        <v>0</v>
      </c>
      <c r="K150" s="342">
        <v>0</v>
      </c>
      <c r="L150" s="352">
        <v>6245626.1269999994</v>
      </c>
      <c r="N150" s="368">
        <v>37</v>
      </c>
      <c r="O150" s="370">
        <v>0</v>
      </c>
      <c r="P150" s="370">
        <v>0</v>
      </c>
      <c r="Q150" s="371">
        <v>437944.35499999952</v>
      </c>
    </row>
    <row r="151" spans="1:17" x14ac:dyDescent="0.3">
      <c r="A151" s="365">
        <v>104703</v>
      </c>
      <c r="B151" s="366">
        <v>3414690</v>
      </c>
      <c r="C151" s="367" t="s">
        <v>574</v>
      </c>
      <c r="D151" s="368">
        <v>587</v>
      </c>
      <c r="E151" s="342">
        <v>7540.6140000000505</v>
      </c>
      <c r="F151" s="342">
        <v>250.14602886598882</v>
      </c>
      <c r="G151" s="369">
        <v>3391792.2919259984</v>
      </c>
      <c r="I151" s="368">
        <v>582</v>
      </c>
      <c r="J151" s="342">
        <v>0</v>
      </c>
      <c r="K151" s="342">
        <v>0</v>
      </c>
      <c r="L151" s="352">
        <v>3444477.7340000002</v>
      </c>
      <c r="N151" s="368">
        <v>-5</v>
      </c>
      <c r="O151" s="370">
        <v>-7540.6140000000505</v>
      </c>
      <c r="P151" s="370">
        <v>-250.14602886598882</v>
      </c>
      <c r="Q151" s="371">
        <v>52685.442074001767</v>
      </c>
    </row>
    <row r="152" spans="1:17" x14ac:dyDescent="0.3">
      <c r="A152" s="365">
        <v>104706</v>
      </c>
      <c r="B152" s="366">
        <v>3414782</v>
      </c>
      <c r="C152" s="367" t="s">
        <v>576</v>
      </c>
      <c r="D152" s="368">
        <v>834</v>
      </c>
      <c r="E152" s="342">
        <v>0</v>
      </c>
      <c r="F152" s="342">
        <v>0</v>
      </c>
      <c r="G152" s="369">
        <v>5661838.4319999982</v>
      </c>
      <c r="I152" s="368">
        <v>871.5</v>
      </c>
      <c r="J152" s="342">
        <v>0</v>
      </c>
      <c r="K152" s="342">
        <v>0</v>
      </c>
      <c r="L152" s="352">
        <v>6074837.4139999999</v>
      </c>
      <c r="N152" s="368">
        <v>37.5</v>
      </c>
      <c r="O152" s="370">
        <v>0</v>
      </c>
      <c r="P152" s="370">
        <v>0</v>
      </c>
      <c r="Q152" s="371">
        <v>412998.98200000171</v>
      </c>
    </row>
    <row r="153" spans="1:17" x14ac:dyDescent="0.3">
      <c r="A153" s="365">
        <v>104721</v>
      </c>
      <c r="B153" s="366">
        <v>3415403</v>
      </c>
      <c r="C153" s="367" t="s">
        <v>581</v>
      </c>
      <c r="D153" s="368">
        <v>835</v>
      </c>
      <c r="E153" s="342">
        <v>0</v>
      </c>
      <c r="F153" s="342">
        <v>145633.1530535123</v>
      </c>
      <c r="G153" s="369">
        <v>4839498.047630013</v>
      </c>
      <c r="I153" s="368">
        <v>846</v>
      </c>
      <c r="J153" s="342">
        <v>0</v>
      </c>
      <c r="K153" s="342">
        <v>101589.81208188053</v>
      </c>
      <c r="L153" s="352">
        <v>4996319.4395938814</v>
      </c>
      <c r="N153" s="368">
        <v>11</v>
      </c>
      <c r="O153" s="370">
        <v>0</v>
      </c>
      <c r="P153" s="370">
        <v>-44043.340971631769</v>
      </c>
      <c r="Q153" s="371">
        <v>156821.3919638684</v>
      </c>
    </row>
    <row r="154" spans="1:17" x14ac:dyDescent="0.3">
      <c r="A154" s="365">
        <v>104715</v>
      </c>
      <c r="B154" s="366">
        <v>3414794</v>
      </c>
      <c r="C154" s="367" t="s">
        <v>174</v>
      </c>
      <c r="D154" s="368">
        <v>898</v>
      </c>
      <c r="E154" s="342">
        <v>0</v>
      </c>
      <c r="F154" s="342">
        <v>0</v>
      </c>
      <c r="G154" s="369">
        <v>5920150.0683947504</v>
      </c>
      <c r="I154" s="368">
        <v>895</v>
      </c>
      <c r="J154" s="342">
        <v>0</v>
      </c>
      <c r="K154" s="342">
        <v>0</v>
      </c>
      <c r="L154" s="352">
        <v>6099340.9225080004</v>
      </c>
      <c r="N154" s="368">
        <v>-3</v>
      </c>
      <c r="O154" s="370">
        <v>0</v>
      </c>
      <c r="P154" s="370">
        <v>0</v>
      </c>
      <c r="Q154" s="371">
        <v>179190.85411325004</v>
      </c>
    </row>
    <row r="155" spans="1:17" x14ac:dyDescent="0.3">
      <c r="A155" s="365">
        <v>104712</v>
      </c>
      <c r="B155" s="366">
        <v>3414790</v>
      </c>
      <c r="C155" s="367" t="s">
        <v>577</v>
      </c>
      <c r="D155" s="368">
        <v>911</v>
      </c>
      <c r="E155" s="342">
        <v>0</v>
      </c>
      <c r="F155" s="342">
        <v>0</v>
      </c>
      <c r="G155" s="369">
        <v>5381632.9759999998</v>
      </c>
      <c r="I155" s="368">
        <v>891</v>
      </c>
      <c r="J155" s="342">
        <v>0</v>
      </c>
      <c r="K155" s="342">
        <v>0</v>
      </c>
      <c r="L155" s="352">
        <v>5417751.0640000002</v>
      </c>
      <c r="N155" s="368">
        <v>-20</v>
      </c>
      <c r="O155" s="370">
        <v>0</v>
      </c>
      <c r="P155" s="370">
        <v>0</v>
      </c>
      <c r="Q155" s="371">
        <v>36118.088000000454</v>
      </c>
    </row>
    <row r="156" spans="1:17" x14ac:dyDescent="0.3">
      <c r="A156" s="359"/>
      <c r="D156" s="364"/>
      <c r="G156" s="352"/>
      <c r="I156" s="364"/>
      <c r="L156" s="352"/>
      <c r="N156" s="364"/>
      <c r="O156" s="342"/>
      <c r="P156" s="342"/>
      <c r="Q156" s="352"/>
    </row>
    <row r="157" spans="1:17" x14ac:dyDescent="0.3">
      <c r="A157" s="359"/>
      <c r="C157" s="372" t="s">
        <v>1043</v>
      </c>
      <c r="D157" s="373">
        <v>11062</v>
      </c>
      <c r="E157" s="373">
        <v>7540.6140000000505</v>
      </c>
      <c r="F157" s="373">
        <v>218845.88606378308</v>
      </c>
      <c r="G157" s="374">
        <v>69569945.89396666</v>
      </c>
      <c r="H157" s="378"/>
      <c r="I157" s="373">
        <v>11212</v>
      </c>
      <c r="J157" s="373">
        <v>0</v>
      </c>
      <c r="K157" s="373">
        <v>137356.74620632286</v>
      </c>
      <c r="L157" s="374">
        <v>72415262.825750306</v>
      </c>
      <c r="M157" s="378"/>
      <c r="N157" s="373">
        <v>150</v>
      </c>
      <c r="O157" s="373">
        <v>-7540.6140000000505</v>
      </c>
      <c r="P157" s="373">
        <v>-81489.139857460221</v>
      </c>
      <c r="Q157" s="374">
        <v>2845316.9317836612</v>
      </c>
    </row>
    <row r="158" spans="1:17" x14ac:dyDescent="0.3">
      <c r="A158" s="359"/>
      <c r="D158" s="364"/>
      <c r="G158" s="352"/>
      <c r="I158" s="364"/>
      <c r="L158" s="352"/>
      <c r="N158" s="364"/>
      <c r="O158" s="342"/>
      <c r="P158" s="342"/>
      <c r="Q158" s="352"/>
    </row>
    <row r="159" spans="1:17" x14ac:dyDescent="0.3">
      <c r="A159" s="359"/>
      <c r="B159" s="340" t="s">
        <v>1044</v>
      </c>
      <c r="D159" s="364"/>
      <c r="G159" s="352"/>
      <c r="I159" s="364"/>
      <c r="L159" s="352"/>
      <c r="N159" s="364"/>
      <c r="O159" s="342"/>
      <c r="P159" s="342"/>
      <c r="Q159" s="352"/>
    </row>
    <row r="160" spans="1:17" x14ac:dyDescent="0.3">
      <c r="A160" s="365">
        <v>148226</v>
      </c>
      <c r="B160" s="366">
        <v>3414011</v>
      </c>
      <c r="C160" s="367" t="s">
        <v>592</v>
      </c>
      <c r="D160" s="368">
        <v>1287</v>
      </c>
      <c r="E160" s="342">
        <v>0</v>
      </c>
      <c r="F160" s="342">
        <v>0</v>
      </c>
      <c r="G160" s="369">
        <v>9010363.7676475774</v>
      </c>
      <c r="I160" s="368">
        <v>1317</v>
      </c>
      <c r="J160" s="342">
        <v>0</v>
      </c>
      <c r="K160" s="342">
        <v>0</v>
      </c>
      <c r="L160" s="352">
        <v>9318245.5820000004</v>
      </c>
      <c r="N160" s="368">
        <v>30</v>
      </c>
      <c r="O160" s="370">
        <v>0</v>
      </c>
      <c r="P160" s="370">
        <v>0</v>
      </c>
      <c r="Q160" s="371">
        <v>307881.81435242295</v>
      </c>
    </row>
    <row r="161" spans="1:17" x14ac:dyDescent="0.3">
      <c r="A161" s="365">
        <v>138183</v>
      </c>
      <c r="B161" s="366">
        <v>3414787</v>
      </c>
      <c r="C161" s="367" t="s">
        <v>298</v>
      </c>
      <c r="D161" s="368">
        <v>759</v>
      </c>
      <c r="E161" s="342">
        <v>0</v>
      </c>
      <c r="F161" s="342">
        <v>62839.574633534146</v>
      </c>
      <c r="G161" s="369">
        <v>4628426.1946335342</v>
      </c>
      <c r="I161" s="368">
        <v>776</v>
      </c>
      <c r="J161" s="342">
        <v>0</v>
      </c>
      <c r="K161" s="342">
        <v>108932.72475933394</v>
      </c>
      <c r="L161" s="352">
        <v>4820544.5127593344</v>
      </c>
      <c r="N161" s="368">
        <v>17</v>
      </c>
      <c r="O161" s="370">
        <v>0</v>
      </c>
      <c r="P161" s="370">
        <v>46093.150125799795</v>
      </c>
      <c r="Q161" s="371">
        <v>192118.31812580023</v>
      </c>
    </row>
    <row r="162" spans="1:17" x14ac:dyDescent="0.3">
      <c r="A162" s="365">
        <v>104696</v>
      </c>
      <c r="B162" s="366">
        <v>3414013</v>
      </c>
      <c r="C162" s="367" t="s">
        <v>595</v>
      </c>
      <c r="D162" s="368">
        <v>945</v>
      </c>
      <c r="E162" s="342">
        <v>0</v>
      </c>
      <c r="F162" s="342">
        <v>0</v>
      </c>
      <c r="G162" s="369">
        <v>6630557.4961572448</v>
      </c>
      <c r="I162" s="368">
        <v>943</v>
      </c>
      <c r="J162" s="342">
        <v>0</v>
      </c>
      <c r="K162" s="342">
        <v>0</v>
      </c>
      <c r="L162" s="352">
        <v>6928161.6189999999</v>
      </c>
      <c r="N162" s="368">
        <v>-2</v>
      </c>
      <c r="O162" s="370">
        <v>0</v>
      </c>
      <c r="P162" s="370">
        <v>0</v>
      </c>
      <c r="Q162" s="371">
        <v>297604.12284275517</v>
      </c>
    </row>
    <row r="163" spans="1:17" x14ac:dyDescent="0.3">
      <c r="A163" s="365">
        <v>138787</v>
      </c>
      <c r="B163" s="366">
        <v>3414001</v>
      </c>
      <c r="C163" s="367" t="s">
        <v>299</v>
      </c>
      <c r="D163" s="368">
        <v>877</v>
      </c>
      <c r="E163" s="342">
        <v>0</v>
      </c>
      <c r="F163" s="342">
        <v>0</v>
      </c>
      <c r="G163" s="369">
        <v>5795989.1179999998</v>
      </c>
      <c r="I163" s="368">
        <v>870</v>
      </c>
      <c r="J163" s="342">
        <v>0</v>
      </c>
      <c r="K163" s="342">
        <v>0</v>
      </c>
      <c r="L163" s="352">
        <v>5880151.4509999994</v>
      </c>
      <c r="N163" s="368">
        <v>-7</v>
      </c>
      <c r="O163" s="370">
        <v>0</v>
      </c>
      <c r="P163" s="370">
        <v>0</v>
      </c>
      <c r="Q163" s="371">
        <v>84162.332999999635</v>
      </c>
    </row>
    <row r="164" spans="1:17" x14ac:dyDescent="0.3">
      <c r="A164" s="365">
        <v>104692</v>
      </c>
      <c r="B164" s="366">
        <v>3414012</v>
      </c>
      <c r="C164" s="367" t="s">
        <v>300</v>
      </c>
      <c r="D164" s="368">
        <v>811</v>
      </c>
      <c r="E164" s="342">
        <v>0</v>
      </c>
      <c r="F164" s="342">
        <v>0</v>
      </c>
      <c r="G164" s="369">
        <v>5534838.2597076138</v>
      </c>
      <c r="I164" s="368">
        <v>825</v>
      </c>
      <c r="J164" s="342">
        <v>0</v>
      </c>
      <c r="K164" s="342">
        <v>0</v>
      </c>
      <c r="L164" s="352">
        <v>5761894.4720000001</v>
      </c>
      <c r="N164" s="368">
        <v>14</v>
      </c>
      <c r="O164" s="370">
        <v>0</v>
      </c>
      <c r="P164" s="370">
        <v>0</v>
      </c>
      <c r="Q164" s="371">
        <v>227056.21229238622</v>
      </c>
    </row>
    <row r="165" spans="1:17" x14ac:dyDescent="0.3">
      <c r="A165" s="365">
        <v>137675</v>
      </c>
      <c r="B165" s="366">
        <v>3414000</v>
      </c>
      <c r="C165" s="367" t="s">
        <v>301</v>
      </c>
      <c r="D165" s="368">
        <v>613</v>
      </c>
      <c r="E165" s="342">
        <v>0</v>
      </c>
      <c r="F165" s="342">
        <v>225163.030121566</v>
      </c>
      <c r="G165" s="369">
        <v>4851322.0855340529</v>
      </c>
      <c r="I165" s="368">
        <v>734</v>
      </c>
      <c r="J165" s="342">
        <v>0</v>
      </c>
      <c r="K165" s="342">
        <v>161270.45770902935</v>
      </c>
      <c r="L165" s="352">
        <v>5895015.5597090293</v>
      </c>
      <c r="N165" s="368">
        <v>121</v>
      </c>
      <c r="O165" s="370">
        <v>0</v>
      </c>
      <c r="P165" s="370">
        <v>-63892.572412536654</v>
      </c>
      <c r="Q165" s="371">
        <v>1043693.4741749763</v>
      </c>
    </row>
    <row r="166" spans="1:17" x14ac:dyDescent="0.3">
      <c r="A166" s="365">
        <v>139588</v>
      </c>
      <c r="B166" s="366">
        <v>3414002</v>
      </c>
      <c r="C166" s="367" t="s">
        <v>302</v>
      </c>
      <c r="D166" s="368">
        <v>186</v>
      </c>
      <c r="E166" s="342">
        <v>0</v>
      </c>
      <c r="F166" s="342">
        <v>0</v>
      </c>
      <c r="G166" s="369">
        <v>1400433.42</v>
      </c>
      <c r="I166" s="368">
        <v>219</v>
      </c>
      <c r="J166" s="342">
        <v>0</v>
      </c>
      <c r="K166" s="342">
        <v>0</v>
      </c>
      <c r="L166" s="352">
        <v>1656919.544</v>
      </c>
      <c r="N166" s="368">
        <v>33</v>
      </c>
      <c r="O166" s="370">
        <v>0</v>
      </c>
      <c r="P166" s="370">
        <v>0</v>
      </c>
      <c r="Q166" s="371">
        <v>256486.12400000007</v>
      </c>
    </row>
    <row r="167" spans="1:17" x14ac:dyDescent="0.3">
      <c r="A167" s="365">
        <v>131065</v>
      </c>
      <c r="B167" s="366">
        <v>3416906</v>
      </c>
      <c r="C167" s="367" t="s">
        <v>303</v>
      </c>
      <c r="D167" s="368">
        <v>1207</v>
      </c>
      <c r="E167" s="342">
        <v>0</v>
      </c>
      <c r="F167" s="342">
        <v>0</v>
      </c>
      <c r="G167" s="369">
        <v>8353038.296000001</v>
      </c>
      <c r="I167" s="368">
        <v>1213</v>
      </c>
      <c r="J167" s="342">
        <v>0</v>
      </c>
      <c r="K167" s="342">
        <v>0</v>
      </c>
      <c r="L167" s="352">
        <v>8586177.2170000002</v>
      </c>
      <c r="N167" s="368">
        <v>6</v>
      </c>
      <c r="O167" s="370">
        <v>0</v>
      </c>
      <c r="P167" s="370">
        <v>0</v>
      </c>
      <c r="Q167" s="371">
        <v>233138.92099999916</v>
      </c>
    </row>
    <row r="168" spans="1:17" x14ac:dyDescent="0.3">
      <c r="A168" s="365">
        <v>136735</v>
      </c>
      <c r="B168" s="366">
        <v>3415900</v>
      </c>
      <c r="C168" s="367" t="s">
        <v>304</v>
      </c>
      <c r="D168" s="368">
        <v>847</v>
      </c>
      <c r="E168" s="342">
        <v>0</v>
      </c>
      <c r="F168" s="342">
        <v>20936.155581861476</v>
      </c>
      <c r="G168" s="369">
        <v>4682399.6535818614</v>
      </c>
      <c r="I168" s="368">
        <v>859</v>
      </c>
      <c r="J168" s="342">
        <v>0</v>
      </c>
      <c r="K168" s="342">
        <v>0</v>
      </c>
      <c r="L168" s="352">
        <v>4893200.557000001</v>
      </c>
      <c r="N168" s="368">
        <v>12</v>
      </c>
      <c r="O168" s="370">
        <v>0</v>
      </c>
      <c r="P168" s="370">
        <v>-20936.155581861476</v>
      </c>
      <c r="Q168" s="371">
        <v>210800.90341813955</v>
      </c>
    </row>
    <row r="169" spans="1:17" x14ac:dyDescent="0.3">
      <c r="A169" s="365">
        <v>138463</v>
      </c>
      <c r="B169" s="366">
        <v>3415400</v>
      </c>
      <c r="C169" s="367" t="s">
        <v>305</v>
      </c>
      <c r="D169" s="368">
        <v>985</v>
      </c>
      <c r="E169" s="342">
        <v>0</v>
      </c>
      <c r="F169" s="342">
        <v>0</v>
      </c>
      <c r="G169" s="369">
        <v>5737658.5039999988</v>
      </c>
      <c r="I169" s="368">
        <v>984</v>
      </c>
      <c r="J169" s="342">
        <v>0</v>
      </c>
      <c r="K169" s="342">
        <v>0</v>
      </c>
      <c r="L169" s="352">
        <v>5938949.6670000004</v>
      </c>
      <c r="N169" s="368">
        <v>-1</v>
      </c>
      <c r="O169" s="370">
        <v>0</v>
      </c>
      <c r="P169" s="370">
        <v>0</v>
      </c>
      <c r="Q169" s="371">
        <v>201291.16300000157</v>
      </c>
    </row>
    <row r="170" spans="1:17" x14ac:dyDescent="0.3">
      <c r="A170" s="365">
        <v>138850</v>
      </c>
      <c r="B170" s="366">
        <v>3415402</v>
      </c>
      <c r="C170" s="367" t="s">
        <v>306</v>
      </c>
      <c r="D170" s="368">
        <v>847</v>
      </c>
      <c r="E170" s="342">
        <v>0</v>
      </c>
      <c r="F170" s="342">
        <v>14976.26946669529</v>
      </c>
      <c r="G170" s="369">
        <v>4768580.011466695</v>
      </c>
      <c r="I170" s="368">
        <v>841</v>
      </c>
      <c r="J170" s="342">
        <v>0</v>
      </c>
      <c r="K170" s="342">
        <v>0</v>
      </c>
      <c r="L170" s="352">
        <v>4852711.97</v>
      </c>
      <c r="N170" s="368">
        <v>-6</v>
      </c>
      <c r="O170" s="370">
        <v>0</v>
      </c>
      <c r="P170" s="370">
        <v>-14976.26946669529</v>
      </c>
      <c r="Q170" s="371">
        <v>84131.958533304743</v>
      </c>
    </row>
    <row r="171" spans="1:17" x14ac:dyDescent="0.3">
      <c r="A171" s="365">
        <v>101857</v>
      </c>
      <c r="B171" s="366">
        <v>3414009</v>
      </c>
      <c r="C171" s="367" t="s">
        <v>307</v>
      </c>
      <c r="D171" s="368">
        <v>857</v>
      </c>
      <c r="E171" s="342">
        <v>0</v>
      </c>
      <c r="F171" s="342">
        <v>0</v>
      </c>
      <c r="G171" s="369">
        <v>6108605.6560000004</v>
      </c>
      <c r="I171" s="368">
        <v>869</v>
      </c>
      <c r="J171" s="342">
        <v>0</v>
      </c>
      <c r="K171" s="342">
        <v>5359.5111426825242</v>
      </c>
      <c r="L171" s="352">
        <v>6313606.7231426835</v>
      </c>
      <c r="N171" s="368">
        <v>12</v>
      </c>
      <c r="O171" s="370">
        <v>0</v>
      </c>
      <c r="P171" s="370">
        <v>5359.5111426825242</v>
      </c>
      <c r="Q171" s="371">
        <v>205001.06714268308</v>
      </c>
    </row>
    <row r="172" spans="1:17" x14ac:dyDescent="0.3">
      <c r="A172" s="365">
        <v>136119</v>
      </c>
      <c r="B172" s="366">
        <v>3416908</v>
      </c>
      <c r="C172" s="367" t="s">
        <v>308</v>
      </c>
      <c r="D172" s="368">
        <v>581</v>
      </c>
      <c r="E172" s="342">
        <v>0</v>
      </c>
      <c r="F172" s="342">
        <v>0</v>
      </c>
      <c r="G172" s="369">
        <v>4082461.8480000002</v>
      </c>
      <c r="I172" s="368">
        <v>621</v>
      </c>
      <c r="J172" s="342">
        <v>0</v>
      </c>
      <c r="K172" s="342">
        <v>0</v>
      </c>
      <c r="L172" s="352">
        <v>4507542.2560000001</v>
      </c>
      <c r="N172" s="368">
        <v>40</v>
      </c>
      <c r="O172" s="370">
        <v>0</v>
      </c>
      <c r="P172" s="370">
        <v>0</v>
      </c>
      <c r="Q172" s="371">
        <v>425080.40799999982</v>
      </c>
    </row>
    <row r="173" spans="1:17" x14ac:dyDescent="0.3">
      <c r="A173" s="365">
        <v>135174</v>
      </c>
      <c r="B173" s="366">
        <v>3416907</v>
      </c>
      <c r="C173" s="367" t="s">
        <v>309</v>
      </c>
      <c r="D173" s="368">
        <v>724</v>
      </c>
      <c r="E173" s="342">
        <v>0</v>
      </c>
      <c r="F173" s="342">
        <v>0</v>
      </c>
      <c r="G173" s="369">
        <v>4112720.0819999999</v>
      </c>
      <c r="I173" s="368">
        <v>776</v>
      </c>
      <c r="J173" s="342">
        <v>0</v>
      </c>
      <c r="K173" s="342">
        <v>0</v>
      </c>
      <c r="L173" s="352">
        <v>4530648.7990000015</v>
      </c>
      <c r="N173" s="368">
        <v>52</v>
      </c>
      <c r="O173" s="370">
        <v>0</v>
      </c>
      <c r="P173" s="370">
        <v>0</v>
      </c>
      <c r="Q173" s="371">
        <v>417928.71700000158</v>
      </c>
    </row>
    <row r="174" spans="1:17" x14ac:dyDescent="0.3">
      <c r="A174" s="365">
        <v>137916</v>
      </c>
      <c r="B174" s="366">
        <v>3415404</v>
      </c>
      <c r="C174" s="367" t="s">
        <v>310</v>
      </c>
      <c r="D174" s="368">
        <v>878</v>
      </c>
      <c r="E174" s="342">
        <v>166146.26599999977</v>
      </c>
      <c r="F174" s="342">
        <v>19306.085498787874</v>
      </c>
      <c r="G174" s="369">
        <v>4817452.0854987875</v>
      </c>
      <c r="I174" s="368">
        <v>901</v>
      </c>
      <c r="J174" s="342">
        <v>80179.304000000178</v>
      </c>
      <c r="K174" s="342">
        <v>13009.248399881646</v>
      </c>
      <c r="L174" s="352">
        <v>5034810.2483998816</v>
      </c>
      <c r="N174" s="368">
        <v>23</v>
      </c>
      <c r="O174" s="370">
        <v>-85966.961999999592</v>
      </c>
      <c r="P174" s="370">
        <v>-6296.8370989062278</v>
      </c>
      <c r="Q174" s="371">
        <v>217358.16290109418</v>
      </c>
    </row>
    <row r="175" spans="1:17" x14ac:dyDescent="0.3">
      <c r="A175" s="365">
        <v>136409</v>
      </c>
      <c r="B175" s="366">
        <v>3414797</v>
      </c>
      <c r="C175" s="367" t="s">
        <v>311</v>
      </c>
      <c r="D175" s="368">
        <v>390</v>
      </c>
      <c r="E175" s="342">
        <v>0</v>
      </c>
      <c r="F175" s="342">
        <v>0</v>
      </c>
      <c r="G175" s="369">
        <v>2768948.9179999996</v>
      </c>
      <c r="I175" s="368">
        <v>348</v>
      </c>
      <c r="J175" s="342">
        <v>0</v>
      </c>
      <c r="K175" s="342">
        <v>0</v>
      </c>
      <c r="L175" s="352">
        <v>2591142.7849999997</v>
      </c>
      <c r="N175" s="368">
        <v>-42</v>
      </c>
      <c r="O175" s="370">
        <v>0</v>
      </c>
      <c r="P175" s="370">
        <v>0</v>
      </c>
      <c r="Q175" s="371">
        <v>-177806.13299999991</v>
      </c>
    </row>
    <row r="176" spans="1:17" x14ac:dyDescent="0.3">
      <c r="A176" s="365">
        <v>139589</v>
      </c>
      <c r="B176" s="366">
        <v>3414003</v>
      </c>
      <c r="C176" s="367" t="s">
        <v>312</v>
      </c>
      <c r="D176" s="368">
        <v>153</v>
      </c>
      <c r="E176" s="342">
        <v>0</v>
      </c>
      <c r="F176" s="342">
        <v>0</v>
      </c>
      <c r="G176" s="369">
        <v>1077468.5619999999</v>
      </c>
      <c r="I176" s="368">
        <v>178</v>
      </c>
      <c r="J176" s="342">
        <v>0</v>
      </c>
      <c r="K176" s="342">
        <v>0</v>
      </c>
      <c r="L176" s="352">
        <v>1262385.1289999997</v>
      </c>
      <c r="N176" s="368">
        <v>25</v>
      </c>
      <c r="O176" s="370">
        <v>0</v>
      </c>
      <c r="P176" s="370">
        <v>0</v>
      </c>
      <c r="Q176" s="371">
        <v>184916.56699999981</v>
      </c>
    </row>
    <row r="177" spans="1:17" x14ac:dyDescent="0.3">
      <c r="A177" s="365">
        <v>138696</v>
      </c>
      <c r="B177" s="366">
        <v>3414306</v>
      </c>
      <c r="C177" s="367" t="s">
        <v>313</v>
      </c>
      <c r="D177" s="368">
        <v>887</v>
      </c>
      <c r="E177" s="342">
        <v>0</v>
      </c>
      <c r="F177" s="342">
        <v>0</v>
      </c>
      <c r="G177" s="369">
        <v>5753944.9923612326</v>
      </c>
      <c r="I177" s="368">
        <v>901</v>
      </c>
      <c r="J177" s="342">
        <v>0</v>
      </c>
      <c r="K177" s="342">
        <v>0</v>
      </c>
      <c r="L177" s="352">
        <v>6052406.6329999994</v>
      </c>
      <c r="N177" s="368">
        <v>14</v>
      </c>
      <c r="O177" s="370">
        <v>0</v>
      </c>
      <c r="P177" s="370">
        <v>0</v>
      </c>
      <c r="Q177" s="371">
        <v>298461.64063876681</v>
      </c>
    </row>
    <row r="178" spans="1:17" x14ac:dyDescent="0.3">
      <c r="A178" s="376">
        <v>139686</v>
      </c>
      <c r="B178" s="377">
        <v>3414004</v>
      </c>
      <c r="C178" s="367" t="s">
        <v>314</v>
      </c>
      <c r="D178" s="368">
        <v>1293</v>
      </c>
      <c r="E178" s="342">
        <v>0</v>
      </c>
      <c r="F178" s="342">
        <v>156101.18636363908</v>
      </c>
      <c r="G178" s="369">
        <v>6298841.0123636387</v>
      </c>
      <c r="I178" s="368">
        <v>1347.9166666666667</v>
      </c>
      <c r="J178" s="342">
        <v>0</v>
      </c>
      <c r="K178" s="342">
        <v>53682.245387825038</v>
      </c>
      <c r="L178" s="352">
        <v>6687030.9043878261</v>
      </c>
      <c r="N178" s="368">
        <v>54.916666666666742</v>
      </c>
      <c r="O178" s="370">
        <v>0</v>
      </c>
      <c r="P178" s="370">
        <v>-102418.94097581404</v>
      </c>
      <c r="Q178" s="371">
        <v>388189.89202418737</v>
      </c>
    </row>
    <row r="179" spans="1:17" x14ac:dyDescent="0.3">
      <c r="A179" s="365"/>
      <c r="B179" s="366"/>
      <c r="C179" s="367"/>
      <c r="D179" s="385"/>
      <c r="E179" s="386"/>
      <c r="G179" s="352"/>
      <c r="I179" s="364"/>
      <c r="L179" s="352"/>
      <c r="N179" s="364"/>
      <c r="O179" s="342"/>
      <c r="P179" s="342"/>
      <c r="Q179" s="352"/>
    </row>
    <row r="180" spans="1:17" x14ac:dyDescent="0.3">
      <c r="A180" s="359"/>
      <c r="C180" s="340" t="s">
        <v>1045</v>
      </c>
      <c r="D180" s="373">
        <v>15127</v>
      </c>
      <c r="E180" s="373">
        <v>166146.26599999977</v>
      </c>
      <c r="F180" s="373">
        <v>499322.30166608392</v>
      </c>
      <c r="G180" s="374">
        <v>96414049.962952256</v>
      </c>
      <c r="H180" s="378"/>
      <c r="I180" s="373">
        <v>15522.916666666666</v>
      </c>
      <c r="J180" s="373">
        <v>80179.304000000178</v>
      </c>
      <c r="K180" s="373">
        <v>342254.18739875255</v>
      </c>
      <c r="L180" s="374">
        <v>101511545.62939875</v>
      </c>
      <c r="M180" s="378"/>
      <c r="N180" s="373">
        <v>395.91666666666674</v>
      </c>
      <c r="O180" s="373">
        <v>-85966.961999999592</v>
      </c>
      <c r="P180" s="373">
        <v>-157068.11426733137</v>
      </c>
      <c r="Q180" s="374">
        <v>5097495.6664465182</v>
      </c>
    </row>
    <row r="181" spans="1:17" x14ac:dyDescent="0.3">
      <c r="A181" s="359"/>
      <c r="D181" s="387"/>
      <c r="E181" s="388"/>
      <c r="F181" s="389"/>
      <c r="G181" s="390"/>
      <c r="I181" s="387"/>
      <c r="J181" s="391"/>
      <c r="K181" s="341"/>
      <c r="L181" s="352"/>
      <c r="N181" s="387"/>
      <c r="O181" s="388"/>
      <c r="P181" s="342"/>
      <c r="Q181" s="352"/>
    </row>
    <row r="182" spans="1:17" x14ac:dyDescent="0.3">
      <c r="A182" s="359"/>
      <c r="B182" s="353" t="s">
        <v>1051</v>
      </c>
      <c r="D182" s="373">
        <v>26189</v>
      </c>
      <c r="E182" s="373">
        <v>173686.87999999983</v>
      </c>
      <c r="F182" s="373">
        <v>718168.18772986694</v>
      </c>
      <c r="G182" s="374">
        <v>165983995.85691893</v>
      </c>
      <c r="H182" s="378"/>
      <c r="I182" s="392">
        <v>26734.916666666664</v>
      </c>
      <c r="J182" s="392">
        <v>80179.304000000178</v>
      </c>
      <c r="K182" s="392">
        <v>479610.93360507541</v>
      </c>
      <c r="L182" s="393">
        <v>173926808.45514905</v>
      </c>
      <c r="M182" s="378"/>
      <c r="N182" s="392">
        <v>545.91666666666674</v>
      </c>
      <c r="O182" s="392">
        <v>-93507.575999999637</v>
      </c>
      <c r="P182" s="392">
        <v>-238557.25412479159</v>
      </c>
      <c r="Q182" s="393">
        <v>7942812.5982301794</v>
      </c>
    </row>
    <row r="183" spans="1:17" x14ac:dyDescent="0.3">
      <c r="A183" s="359"/>
      <c r="D183" s="364"/>
      <c r="G183" s="352"/>
      <c r="I183" s="394"/>
      <c r="J183" s="395"/>
      <c r="K183" s="395"/>
      <c r="L183" s="396"/>
      <c r="N183" s="394"/>
      <c r="O183" s="395"/>
      <c r="P183" s="395"/>
      <c r="Q183" s="396"/>
    </row>
    <row r="184" spans="1:17" x14ac:dyDescent="0.3">
      <c r="A184" s="359"/>
      <c r="B184" s="340" t="s">
        <v>366</v>
      </c>
      <c r="C184" s="372" t="s">
        <v>1052</v>
      </c>
      <c r="D184" s="397">
        <v>63836</v>
      </c>
      <c r="E184" s="398">
        <v>2333025.39</v>
      </c>
      <c r="F184" s="378">
        <v>6088439.8938088762</v>
      </c>
      <c r="G184" s="399">
        <v>352727200.99828404</v>
      </c>
      <c r="H184" s="378"/>
      <c r="I184" s="397">
        <v>64860.999999999993</v>
      </c>
      <c r="J184" s="400">
        <v>1910985.5606666671</v>
      </c>
      <c r="K184" s="400">
        <v>5316028.3809680613</v>
      </c>
      <c r="L184" s="401">
        <v>367620449.50717866</v>
      </c>
      <c r="M184" s="378"/>
      <c r="N184" s="397">
        <v>1025</v>
      </c>
      <c r="O184" s="400">
        <v>-422039.82933333307</v>
      </c>
      <c r="P184" s="400">
        <v>-772411.51284081524</v>
      </c>
      <c r="Q184" s="401">
        <v>14893248.50889473</v>
      </c>
    </row>
    <row r="185" spans="1:17" x14ac:dyDescent="0.3">
      <c r="A185" s="359"/>
      <c r="B185" s="340"/>
      <c r="C185" s="372"/>
      <c r="D185" s="397"/>
      <c r="E185" s="398"/>
      <c r="F185" s="378"/>
      <c r="G185" s="399"/>
      <c r="H185" s="378"/>
      <c r="I185" s="397"/>
      <c r="J185" s="398"/>
      <c r="K185" s="398"/>
      <c r="L185" s="399"/>
      <c r="M185" s="378"/>
      <c r="N185" s="397"/>
      <c r="O185" s="398"/>
      <c r="P185" s="398"/>
      <c r="Q185" s="399"/>
    </row>
    <row r="186" spans="1:17" x14ac:dyDescent="0.3">
      <c r="A186" s="359"/>
      <c r="B186" s="340"/>
      <c r="C186" s="372" t="s">
        <v>1053</v>
      </c>
      <c r="D186" s="397"/>
      <c r="E186" s="398"/>
      <c r="F186" s="378"/>
      <c r="G186" s="399">
        <v>0</v>
      </c>
      <c r="H186" s="378"/>
      <c r="I186" s="397"/>
      <c r="J186" s="398"/>
      <c r="K186" s="398"/>
      <c r="L186" s="399">
        <v>0</v>
      </c>
      <c r="M186" s="378"/>
      <c r="N186" s="397"/>
      <c r="O186" s="398"/>
      <c r="P186" s="398"/>
      <c r="Q186" s="399">
        <v>0</v>
      </c>
    </row>
    <row r="187" spans="1:17" x14ac:dyDescent="0.3">
      <c r="A187" s="359"/>
      <c r="B187" s="340"/>
      <c r="C187" s="372"/>
      <c r="D187" s="397"/>
      <c r="E187" s="398"/>
      <c r="F187" s="378"/>
      <c r="G187" s="399"/>
      <c r="H187" s="378"/>
      <c r="I187" s="397"/>
      <c r="J187" s="398"/>
      <c r="K187" s="398"/>
      <c r="L187" s="399"/>
      <c r="M187" s="378"/>
      <c r="N187" s="397"/>
      <c r="O187" s="398"/>
      <c r="P187" s="398"/>
      <c r="Q187" s="399"/>
    </row>
    <row r="188" spans="1:17" x14ac:dyDescent="0.3">
      <c r="A188" s="359"/>
      <c r="B188" s="372" t="s">
        <v>1054</v>
      </c>
      <c r="D188" s="397"/>
      <c r="E188" s="398"/>
      <c r="F188" s="378"/>
      <c r="G188" s="399">
        <v>352727200.99828404</v>
      </c>
      <c r="H188" s="378"/>
      <c r="I188" s="397"/>
      <c r="J188" s="398"/>
      <c r="K188" s="398"/>
      <c r="L188" s="399">
        <v>367620449.50717866</v>
      </c>
      <c r="M188" s="378"/>
      <c r="N188" s="397"/>
      <c r="O188" s="398"/>
      <c r="P188" s="398"/>
      <c r="Q188" s="399">
        <v>14893248.50889473</v>
      </c>
    </row>
    <row r="189" spans="1:17" x14ac:dyDescent="0.3">
      <c r="A189" s="402"/>
      <c r="B189" s="362"/>
      <c r="C189" s="362"/>
      <c r="D189" s="403"/>
      <c r="E189" s="404"/>
      <c r="F189" s="405"/>
      <c r="G189" s="406"/>
      <c r="I189" s="403"/>
      <c r="J189" s="404"/>
      <c r="K189" s="404"/>
      <c r="L189" s="406"/>
      <c r="N189" s="407"/>
      <c r="O189" s="405"/>
      <c r="P189" s="405"/>
      <c r="Q189" s="363"/>
    </row>
    <row r="191" spans="1:17" x14ac:dyDescent="0.3">
      <c r="J191" s="342">
        <v>1910985.61337942</v>
      </c>
      <c r="K191" s="343">
        <v>5316179.7753437348</v>
      </c>
      <c r="L191" s="343">
        <v>367620450.00204098</v>
      </c>
    </row>
  </sheetData>
  <mergeCells count="6">
    <mergeCell ref="D7:G7"/>
    <mergeCell ref="I7:L7"/>
    <mergeCell ref="N7:Q7"/>
    <mergeCell ref="D140:G140"/>
    <mergeCell ref="I140:L140"/>
    <mergeCell ref="N140:Q1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CAA3A-90F8-4715-9A39-0D5BE7D1DC11}">
  <sheetPr codeName="Sheet4"/>
  <dimension ref="A1:T54"/>
  <sheetViews>
    <sheetView workbookViewId="0">
      <selection sqref="A1:XFD1048576"/>
    </sheetView>
  </sheetViews>
  <sheetFormatPr defaultColWidth="9.109375" defaultRowHeight="14.4" x14ac:dyDescent="0.3"/>
  <cols>
    <col min="1" max="1" width="9.109375" style="339"/>
    <col min="2" max="2" width="30.33203125" style="339" bestFit="1" customWidth="1"/>
    <col min="3" max="3" width="13.33203125" style="339" bestFit="1" customWidth="1"/>
    <col min="4" max="4" width="10.5546875" style="339" bestFit="1" customWidth="1"/>
    <col min="5" max="5" width="14" style="339" bestFit="1" customWidth="1"/>
    <col min="6" max="6" width="10.33203125" style="339" customWidth="1"/>
    <col min="7" max="7" width="13.33203125" style="339" bestFit="1" customWidth="1"/>
    <col min="8" max="8" width="10.5546875" style="339" bestFit="1" customWidth="1"/>
    <col min="9" max="9" width="13.5546875" style="339" bestFit="1" customWidth="1"/>
    <col min="10" max="10" width="4.6640625" style="339" customWidth="1"/>
    <col min="11" max="11" width="13.5546875" style="339" bestFit="1" customWidth="1"/>
    <col min="12" max="12" width="12.109375" style="339" bestFit="1" customWidth="1"/>
    <col min="13" max="13" width="13.33203125" style="339" bestFit="1" customWidth="1"/>
    <col min="14" max="14" width="3.44140625" style="339" customWidth="1"/>
    <col min="15" max="15" width="10.5546875" style="339" bestFit="1" customWidth="1"/>
    <col min="16" max="16" width="13.33203125" style="339" bestFit="1" customWidth="1"/>
    <col min="17" max="17" width="9.33203125" style="339" bestFit="1" customWidth="1"/>
    <col min="18" max="18" width="9.109375" style="339"/>
    <col min="19" max="19" width="11.109375" style="339" bestFit="1" customWidth="1"/>
    <col min="20" max="16384" width="9.109375" style="339"/>
  </cols>
  <sheetData>
    <row r="1" spans="1:19" x14ac:dyDescent="0.3">
      <c r="A1" s="340" t="s">
        <v>1055</v>
      </c>
    </row>
    <row r="3" spans="1:19" ht="36" customHeight="1" x14ac:dyDescent="0.3">
      <c r="C3" s="682" t="s">
        <v>1056</v>
      </c>
      <c r="D3" s="683"/>
      <c r="E3" s="684"/>
      <c r="G3" s="685" t="s">
        <v>1057</v>
      </c>
      <c r="H3" s="685"/>
      <c r="I3" s="685"/>
      <c r="K3" s="408" t="s">
        <v>1058</v>
      </c>
      <c r="L3" s="408" t="s">
        <v>1059</v>
      </c>
      <c r="M3" s="408" t="s">
        <v>1060</v>
      </c>
      <c r="O3" s="424" t="s">
        <v>1061</v>
      </c>
      <c r="P3" s="424" t="s">
        <v>1062</v>
      </c>
    </row>
    <row r="4" spans="1:19" x14ac:dyDescent="0.3">
      <c r="C4" s="408" t="s">
        <v>1063</v>
      </c>
      <c r="D4" s="408" t="s">
        <v>1062</v>
      </c>
      <c r="E4" s="408" t="s">
        <v>22</v>
      </c>
      <c r="G4" s="408" t="s">
        <v>1063</v>
      </c>
      <c r="H4" s="408" t="s">
        <v>1062</v>
      </c>
      <c r="I4" s="408" t="s">
        <v>22</v>
      </c>
      <c r="K4" s="408" t="s">
        <v>1064</v>
      </c>
      <c r="L4" s="408" t="s">
        <v>1065</v>
      </c>
      <c r="M4" s="408" t="s">
        <v>207</v>
      </c>
      <c r="O4" s="424" t="s">
        <v>1066</v>
      </c>
      <c r="P4" s="425"/>
    </row>
    <row r="6" spans="1:19" x14ac:dyDescent="0.3">
      <c r="Q6" s="339" t="s">
        <v>898</v>
      </c>
    </row>
    <row r="7" spans="1:19" x14ac:dyDescent="0.3">
      <c r="C7" s="343"/>
      <c r="D7" s="343"/>
      <c r="E7" s="343"/>
      <c r="F7" s="346"/>
      <c r="G7" s="343"/>
      <c r="H7" s="343"/>
      <c r="I7" s="343"/>
      <c r="J7" s="346"/>
      <c r="K7" s="343"/>
      <c r="L7" s="343"/>
      <c r="M7" s="343"/>
      <c r="O7" s="343"/>
      <c r="P7" s="343"/>
    </row>
    <row r="8" spans="1:19" x14ac:dyDescent="0.3">
      <c r="A8" s="339">
        <v>3414796</v>
      </c>
      <c r="B8" s="339" t="s">
        <v>1067</v>
      </c>
      <c r="C8" s="343">
        <v>1470363</v>
      </c>
      <c r="D8" s="346">
        <v>63506</v>
      </c>
      <c r="E8" s="346">
        <v>1533869</v>
      </c>
      <c r="F8" s="343"/>
      <c r="G8" s="343">
        <v>1502137</v>
      </c>
      <c r="H8" s="343">
        <v>64270</v>
      </c>
      <c r="I8" s="343">
        <v>1566407</v>
      </c>
      <c r="J8" s="346"/>
      <c r="K8" s="346">
        <v>511289.66666666669</v>
      </c>
      <c r="L8" s="343">
        <v>1044271</v>
      </c>
      <c r="M8" s="343">
        <v>1555560.6666666667</v>
      </c>
      <c r="O8" s="343">
        <v>1449207.6666666667</v>
      </c>
      <c r="P8" s="343">
        <v>106353</v>
      </c>
      <c r="Q8" s="458">
        <v>1555560.6666666667</v>
      </c>
      <c r="S8" s="409">
        <v>1516024</v>
      </c>
    </row>
    <row r="9" spans="1:19" x14ac:dyDescent="0.3">
      <c r="A9" s="339">
        <v>3414781</v>
      </c>
      <c r="B9" s="339" t="s">
        <v>1068</v>
      </c>
      <c r="C9" s="343">
        <v>916152</v>
      </c>
      <c r="D9" s="346">
        <v>20619</v>
      </c>
      <c r="E9" s="346">
        <v>936771</v>
      </c>
      <c r="F9" s="343"/>
      <c r="G9" s="343">
        <v>1056965</v>
      </c>
      <c r="H9" s="343">
        <v>24056</v>
      </c>
      <c r="I9" s="343">
        <v>1081021</v>
      </c>
      <c r="J9" s="346"/>
      <c r="K9" s="346">
        <v>312257</v>
      </c>
      <c r="L9" s="343">
        <v>720681</v>
      </c>
      <c r="M9" s="343">
        <v>1032938</v>
      </c>
      <c r="O9" s="343">
        <v>996282</v>
      </c>
      <c r="P9" s="343">
        <v>36656</v>
      </c>
      <c r="Q9" s="458">
        <v>1032938</v>
      </c>
      <c r="S9" s="409">
        <v>923721</v>
      </c>
    </row>
    <row r="10" spans="1:19" x14ac:dyDescent="0.3">
      <c r="A10" s="339">
        <v>3414425</v>
      </c>
      <c r="B10" s="339" t="s">
        <v>962</v>
      </c>
      <c r="C10" s="343">
        <v>448968</v>
      </c>
      <c r="D10" s="346">
        <v>34267</v>
      </c>
      <c r="E10" s="346">
        <v>483235</v>
      </c>
      <c r="F10" s="343"/>
      <c r="G10" s="343"/>
      <c r="H10" s="343"/>
      <c r="I10" s="343">
        <v>0</v>
      </c>
      <c r="J10" s="346"/>
      <c r="K10" s="346"/>
      <c r="L10" s="343"/>
      <c r="M10" s="343">
        <v>0</v>
      </c>
      <c r="O10" s="343"/>
      <c r="P10" s="343"/>
      <c r="S10" s="409">
        <v>1379888</v>
      </c>
    </row>
    <row r="11" spans="1:19" x14ac:dyDescent="0.3">
      <c r="A11" s="339">
        <v>3414792</v>
      </c>
      <c r="B11" s="339" t="s">
        <v>1049</v>
      </c>
      <c r="C11" s="343">
        <v>906409</v>
      </c>
      <c r="D11" s="346">
        <v>28691</v>
      </c>
      <c r="E11" s="346">
        <v>935100</v>
      </c>
      <c r="F11" s="343"/>
      <c r="G11" s="343">
        <v>932891</v>
      </c>
      <c r="H11" s="343">
        <v>29506</v>
      </c>
      <c r="I11" s="343">
        <v>962397</v>
      </c>
      <c r="J11" s="346"/>
      <c r="K11" s="346">
        <v>311700</v>
      </c>
      <c r="L11" s="343">
        <v>641598</v>
      </c>
      <c r="M11" s="343">
        <v>953298</v>
      </c>
      <c r="O11" s="343">
        <v>904936</v>
      </c>
      <c r="P11" s="343">
        <v>48362</v>
      </c>
      <c r="Q11" s="458">
        <v>953298</v>
      </c>
      <c r="S11" s="409">
        <v>901686</v>
      </c>
    </row>
    <row r="12" spans="1:19" x14ac:dyDescent="0.3">
      <c r="A12" s="339">
        <v>3414427</v>
      </c>
      <c r="B12" s="339" t="s">
        <v>1069</v>
      </c>
      <c r="C12" s="343">
        <v>1066307</v>
      </c>
      <c r="D12" s="346">
        <v>22428</v>
      </c>
      <c r="E12" s="346">
        <v>1088735</v>
      </c>
      <c r="F12" s="343"/>
      <c r="G12" s="343">
        <v>1158870</v>
      </c>
      <c r="H12" s="343">
        <v>21295</v>
      </c>
      <c r="I12" s="343">
        <v>1180165</v>
      </c>
      <c r="J12" s="346"/>
      <c r="K12" s="346">
        <v>362911.66666666669</v>
      </c>
      <c r="L12" s="343">
        <v>786777</v>
      </c>
      <c r="M12" s="343">
        <v>1149688.6666666667</v>
      </c>
      <c r="O12" s="343">
        <v>1113063.6666666667</v>
      </c>
      <c r="P12" s="343">
        <v>36625</v>
      </c>
      <c r="Q12" s="458">
        <v>1149688.6666666667</v>
      </c>
      <c r="S12" s="409">
        <v>1027858</v>
      </c>
    </row>
    <row r="13" spans="1:19" x14ac:dyDescent="0.3">
      <c r="A13" s="339">
        <v>3414793</v>
      </c>
      <c r="B13" s="339" t="s">
        <v>1070</v>
      </c>
      <c r="C13" s="343">
        <v>962257</v>
      </c>
      <c r="D13" s="346">
        <v>34435</v>
      </c>
      <c r="E13" s="346">
        <v>996692</v>
      </c>
      <c r="F13" s="343"/>
      <c r="G13" s="343">
        <v>1194274</v>
      </c>
      <c r="H13" s="343">
        <v>38070</v>
      </c>
      <c r="I13" s="343">
        <v>1232344</v>
      </c>
      <c r="J13" s="346"/>
      <c r="K13" s="346">
        <v>332230.66666666669</v>
      </c>
      <c r="L13" s="343">
        <v>821563</v>
      </c>
      <c r="M13" s="343">
        <v>1153793.6666666667</v>
      </c>
      <c r="O13" s="343">
        <v>1093978.6666666667</v>
      </c>
      <c r="P13" s="343">
        <v>59815</v>
      </c>
      <c r="Q13" s="458">
        <v>1153793.6666666667</v>
      </c>
      <c r="S13" s="409">
        <v>857055</v>
      </c>
    </row>
    <row r="14" spans="1:19" x14ac:dyDescent="0.3">
      <c r="A14" s="339">
        <v>3414429</v>
      </c>
      <c r="B14" s="339" t="s">
        <v>1050</v>
      </c>
      <c r="C14" s="343">
        <v>728444</v>
      </c>
      <c r="D14" s="346">
        <v>23184</v>
      </c>
      <c r="E14" s="346">
        <v>751628</v>
      </c>
      <c r="F14" s="343"/>
      <c r="G14" s="343">
        <v>759709</v>
      </c>
      <c r="H14" s="343">
        <v>25916</v>
      </c>
      <c r="I14" s="343">
        <v>785625</v>
      </c>
      <c r="J14" s="346"/>
      <c r="K14" s="346">
        <v>250542.66666666666</v>
      </c>
      <c r="L14" s="343">
        <v>523750</v>
      </c>
      <c r="M14" s="343">
        <v>774292.66666666663</v>
      </c>
      <c r="O14" s="343">
        <v>733831.66666666663</v>
      </c>
      <c r="P14" s="343">
        <v>40461</v>
      </c>
      <c r="Q14" s="458">
        <v>774292.66666666663</v>
      </c>
      <c r="S14" s="409">
        <v>751255</v>
      </c>
    </row>
    <row r="15" spans="1:19" x14ac:dyDescent="0.3">
      <c r="A15" s="339">
        <v>3414404</v>
      </c>
      <c r="B15" s="339" t="s">
        <v>166</v>
      </c>
      <c r="C15" s="343">
        <v>409495</v>
      </c>
      <c r="D15" s="346">
        <v>16180</v>
      </c>
      <c r="E15" s="346">
        <v>425675</v>
      </c>
      <c r="F15" s="343"/>
      <c r="G15" s="343">
        <v>488486</v>
      </c>
      <c r="H15" s="343">
        <v>18364</v>
      </c>
      <c r="I15" s="343">
        <v>506850</v>
      </c>
      <c r="J15" s="346"/>
      <c r="K15" s="346">
        <v>141891.66666666666</v>
      </c>
      <c r="L15" s="343">
        <v>337900</v>
      </c>
      <c r="M15" s="343">
        <v>479791.66666666663</v>
      </c>
      <c r="O15" s="343">
        <v>451368.66666666663</v>
      </c>
      <c r="P15" s="343">
        <v>28423</v>
      </c>
      <c r="Q15" s="458">
        <v>479791.66666666663</v>
      </c>
      <c r="S15" s="409">
        <v>402414</v>
      </c>
    </row>
    <row r="16" spans="1:19" x14ac:dyDescent="0.3">
      <c r="A16" s="339">
        <v>3414690</v>
      </c>
      <c r="B16" s="339" t="s">
        <v>574</v>
      </c>
      <c r="C16" s="343">
        <v>827266</v>
      </c>
      <c r="D16" s="346">
        <v>12306</v>
      </c>
      <c r="E16" s="346">
        <v>839572</v>
      </c>
      <c r="F16" s="343"/>
      <c r="G16" s="343">
        <v>811010</v>
      </c>
      <c r="H16" s="343">
        <v>12939</v>
      </c>
      <c r="I16" s="343">
        <v>823949</v>
      </c>
      <c r="J16" s="346"/>
      <c r="K16" s="346">
        <v>279857.33333333331</v>
      </c>
      <c r="L16" s="343">
        <v>549299</v>
      </c>
      <c r="M16" s="343">
        <v>829156.33333333326</v>
      </c>
      <c r="O16" s="343">
        <v>808224.33333333326</v>
      </c>
      <c r="P16" s="343">
        <v>20932</v>
      </c>
      <c r="Q16" s="458">
        <v>829156.33333333326</v>
      </c>
      <c r="S16" s="409">
        <v>825113</v>
      </c>
    </row>
    <row r="17" spans="1:20" x14ac:dyDescent="0.3">
      <c r="A17" s="339">
        <v>3414782</v>
      </c>
      <c r="B17" s="339" t="s">
        <v>576</v>
      </c>
      <c r="C17" s="343">
        <v>640882</v>
      </c>
      <c r="D17" s="346">
        <v>27235</v>
      </c>
      <c r="E17" s="346">
        <v>668117</v>
      </c>
      <c r="F17" s="343"/>
      <c r="G17" s="343">
        <v>721901</v>
      </c>
      <c r="H17" s="343">
        <v>27235</v>
      </c>
      <c r="I17" s="343">
        <v>749136</v>
      </c>
      <c r="J17" s="346"/>
      <c r="K17" s="346">
        <v>222705.66666666666</v>
      </c>
      <c r="L17" s="343">
        <v>499424</v>
      </c>
      <c r="M17" s="343">
        <v>722129.66666666663</v>
      </c>
      <c r="O17" s="343">
        <v>676737.66666666663</v>
      </c>
      <c r="P17" s="343">
        <v>45392</v>
      </c>
      <c r="Q17" s="458">
        <v>722129.66666666663</v>
      </c>
      <c r="S17" s="409">
        <v>626038</v>
      </c>
    </row>
    <row r="18" spans="1:20" x14ac:dyDescent="0.3">
      <c r="A18" s="339">
        <v>3415403</v>
      </c>
      <c r="B18" s="339" t="s">
        <v>1071</v>
      </c>
      <c r="C18" s="343">
        <v>1133176</v>
      </c>
      <c r="D18" s="346">
        <v>28443</v>
      </c>
      <c r="E18" s="346">
        <v>1161619</v>
      </c>
      <c r="F18" s="343"/>
      <c r="G18" s="343">
        <v>1298480</v>
      </c>
      <c r="H18" s="343">
        <v>33183</v>
      </c>
      <c r="I18" s="343">
        <v>1331663</v>
      </c>
      <c r="J18" s="346"/>
      <c r="K18" s="346">
        <v>387206.33333333331</v>
      </c>
      <c r="L18" s="343">
        <v>887775</v>
      </c>
      <c r="M18" s="343">
        <v>1274981.3333333333</v>
      </c>
      <c r="O18" s="343">
        <v>1224416.3333333333</v>
      </c>
      <c r="P18" s="343">
        <v>50565</v>
      </c>
      <c r="Q18" s="458">
        <v>1274981.3333333333</v>
      </c>
      <c r="S18" s="409">
        <v>1147908</v>
      </c>
    </row>
    <row r="19" spans="1:20" x14ac:dyDescent="0.3">
      <c r="A19" s="339">
        <v>3414794</v>
      </c>
      <c r="B19" s="339" t="s">
        <v>174</v>
      </c>
      <c r="C19" s="343">
        <v>946745</v>
      </c>
      <c r="D19" s="346">
        <v>40340</v>
      </c>
      <c r="E19" s="346">
        <v>987085</v>
      </c>
      <c r="F19" s="343"/>
      <c r="G19" s="343">
        <v>1132893</v>
      </c>
      <c r="H19" s="343">
        <v>47117</v>
      </c>
      <c r="I19" s="343">
        <v>1180010</v>
      </c>
      <c r="J19" s="346"/>
      <c r="K19" s="346">
        <v>329028.33333333331</v>
      </c>
      <c r="L19" s="343">
        <v>786673</v>
      </c>
      <c r="M19" s="343">
        <v>1115701.3333333333</v>
      </c>
      <c r="O19" s="343">
        <v>1043950.3333333333</v>
      </c>
      <c r="P19" s="343">
        <v>71751</v>
      </c>
      <c r="Q19" s="458">
        <v>1115701.3333333333</v>
      </c>
      <c r="S19" s="409">
        <v>930535</v>
      </c>
    </row>
    <row r="20" spans="1:20" x14ac:dyDescent="0.3">
      <c r="A20" s="339">
        <v>3414790</v>
      </c>
      <c r="B20" s="339" t="s">
        <v>577</v>
      </c>
      <c r="C20" s="343">
        <v>859565</v>
      </c>
      <c r="D20" s="346">
        <v>19160</v>
      </c>
      <c r="E20" s="346">
        <v>878725</v>
      </c>
      <c r="F20" s="343"/>
      <c r="G20" s="343">
        <v>870478</v>
      </c>
      <c r="H20" s="343">
        <v>22353</v>
      </c>
      <c r="I20" s="343">
        <v>892831</v>
      </c>
      <c r="J20" s="346"/>
      <c r="K20" s="346">
        <v>292908.33333333331</v>
      </c>
      <c r="L20" s="343">
        <v>595221</v>
      </c>
      <c r="M20" s="343">
        <v>888129.33333333326</v>
      </c>
      <c r="O20" s="343">
        <v>854067.33333333326</v>
      </c>
      <c r="P20" s="343">
        <v>34062</v>
      </c>
      <c r="Q20" s="458">
        <v>888129.33333333326</v>
      </c>
      <c r="S20" s="409">
        <v>860139</v>
      </c>
    </row>
    <row r="21" spans="1:20" x14ac:dyDescent="0.3">
      <c r="C21" s="343"/>
      <c r="D21" s="343"/>
      <c r="E21" s="343"/>
      <c r="F21" s="346"/>
      <c r="G21" s="343"/>
      <c r="H21" s="343"/>
      <c r="I21" s="343"/>
      <c r="J21" s="346"/>
      <c r="K21" s="343"/>
      <c r="L21" s="343"/>
      <c r="M21" s="343"/>
    </row>
    <row r="22" spans="1:20" x14ac:dyDescent="0.3">
      <c r="B22" s="340" t="s">
        <v>1072</v>
      </c>
      <c r="C22" s="378">
        <v>11316029</v>
      </c>
      <c r="D22" s="378">
        <v>370794</v>
      </c>
      <c r="E22" s="378">
        <v>11686823</v>
      </c>
      <c r="F22" s="346"/>
      <c r="G22" s="378">
        <v>11928094</v>
      </c>
      <c r="H22" s="378">
        <v>364304</v>
      </c>
      <c r="I22" s="378">
        <v>12292398</v>
      </c>
      <c r="J22" s="346"/>
      <c r="K22" s="378">
        <v>3734529.333333334</v>
      </c>
      <c r="L22" s="378">
        <v>8194932</v>
      </c>
      <c r="M22" s="410">
        <v>11929461.333333336</v>
      </c>
      <c r="O22" s="378">
        <v>11350064.333333336</v>
      </c>
      <c r="P22" s="378">
        <v>579397</v>
      </c>
      <c r="Q22" s="343"/>
      <c r="S22" s="411">
        <v>12149634</v>
      </c>
      <c r="T22" s="339">
        <v>12149634</v>
      </c>
    </row>
    <row r="23" spans="1:20" x14ac:dyDescent="0.3">
      <c r="C23" s="343"/>
      <c r="D23" s="412">
        <v>34437</v>
      </c>
      <c r="E23" s="343"/>
      <c r="F23" s="346"/>
      <c r="G23" s="343"/>
      <c r="H23" s="412">
        <v>34437</v>
      </c>
      <c r="I23" s="343"/>
      <c r="J23" s="346"/>
      <c r="K23" s="343"/>
      <c r="L23" s="343"/>
      <c r="M23" s="343"/>
    </row>
    <row r="24" spans="1:20" x14ac:dyDescent="0.3">
      <c r="A24" s="339">
        <v>3417025</v>
      </c>
      <c r="B24" s="339" t="s">
        <v>177</v>
      </c>
      <c r="C24" s="343"/>
      <c r="D24" s="343">
        <v>6917.8794689525403</v>
      </c>
      <c r="E24" s="343">
        <v>6917.8794689525403</v>
      </c>
      <c r="F24" s="346"/>
      <c r="G24" s="343"/>
      <c r="H24" s="343"/>
      <c r="I24" s="343">
        <v>0</v>
      </c>
      <c r="J24" s="346"/>
      <c r="K24" s="343"/>
      <c r="L24" s="343">
        <v>0</v>
      </c>
      <c r="M24" s="343">
        <v>0</v>
      </c>
      <c r="O24" s="343">
        <v>0</v>
      </c>
      <c r="P24" s="346">
        <v>6917.8794689525403</v>
      </c>
      <c r="Q24" s="458">
        <v>6917.8794689525403</v>
      </c>
    </row>
    <row r="25" spans="1:20" x14ac:dyDescent="0.3">
      <c r="A25" s="339">
        <v>3417070</v>
      </c>
      <c r="B25" s="339" t="s">
        <v>179</v>
      </c>
      <c r="C25" s="343"/>
      <c r="D25" s="343">
        <v>4346.3242734685346</v>
      </c>
      <c r="E25" s="343">
        <v>4346.3242734685346</v>
      </c>
      <c r="F25" s="346"/>
      <c r="G25" s="343"/>
      <c r="H25" s="343"/>
      <c r="I25" s="343">
        <v>0</v>
      </c>
      <c r="J25" s="346"/>
      <c r="K25" s="343"/>
      <c r="L25" s="343">
        <v>0</v>
      </c>
      <c r="M25" s="343">
        <v>0</v>
      </c>
      <c r="O25" s="343">
        <v>0</v>
      </c>
      <c r="P25" s="346">
        <v>4346.3242734685346</v>
      </c>
      <c r="Q25" s="458">
        <v>4346.3242734685346</v>
      </c>
    </row>
    <row r="26" spans="1:20" x14ac:dyDescent="0.3">
      <c r="A26" s="339">
        <v>3417069</v>
      </c>
      <c r="B26" s="339" t="s">
        <v>178</v>
      </c>
      <c r="C26" s="343"/>
      <c r="D26" s="343">
        <v>3219.5439054986409</v>
      </c>
      <c r="E26" s="343">
        <v>3219.5439054986409</v>
      </c>
      <c r="F26" s="346"/>
      <c r="G26" s="343"/>
      <c r="H26" s="343"/>
      <c r="I26" s="343">
        <v>0</v>
      </c>
      <c r="J26" s="346"/>
      <c r="K26" s="343"/>
      <c r="L26" s="343">
        <v>0</v>
      </c>
      <c r="M26" s="343">
        <v>0</v>
      </c>
      <c r="O26" s="343">
        <v>0</v>
      </c>
      <c r="P26" s="346">
        <v>3219.5439054986409</v>
      </c>
      <c r="Q26" s="458">
        <v>3219.5439054986409</v>
      </c>
    </row>
    <row r="27" spans="1:20" x14ac:dyDescent="0.3">
      <c r="A27" s="339">
        <v>3417051</v>
      </c>
      <c r="B27" s="339" t="s">
        <v>184</v>
      </c>
      <c r="C27" s="343"/>
      <c r="D27" s="343">
        <v>7724.2654191929751</v>
      </c>
      <c r="E27" s="343">
        <v>7724.2654191929751</v>
      </c>
      <c r="F27" s="346"/>
      <c r="G27" s="343"/>
      <c r="H27" s="343"/>
      <c r="I27" s="343">
        <v>0</v>
      </c>
      <c r="J27" s="346"/>
      <c r="K27" s="343"/>
      <c r="L27" s="343">
        <v>0</v>
      </c>
      <c r="M27" s="343">
        <v>0</v>
      </c>
      <c r="O27" s="343">
        <v>0</v>
      </c>
      <c r="P27" s="346">
        <v>7724.2654191929751</v>
      </c>
      <c r="Q27" s="458">
        <v>7724.2654191929751</v>
      </c>
    </row>
    <row r="28" spans="1:20" x14ac:dyDescent="0.3">
      <c r="A28" s="339">
        <v>3417052</v>
      </c>
      <c r="B28" s="339" t="s">
        <v>1073</v>
      </c>
      <c r="C28" s="343"/>
      <c r="D28" s="343">
        <v>6274.690675308384</v>
      </c>
      <c r="E28" s="343">
        <v>6274.690675308384</v>
      </c>
      <c r="F28" s="346"/>
      <c r="G28" s="343"/>
      <c r="H28" s="343"/>
      <c r="I28" s="343">
        <v>0</v>
      </c>
      <c r="J28" s="346"/>
      <c r="K28" s="343"/>
      <c r="L28" s="343">
        <v>0</v>
      </c>
      <c r="M28" s="343">
        <v>0</v>
      </c>
      <c r="O28" s="343">
        <v>0</v>
      </c>
      <c r="P28" s="346">
        <v>6274.690675308384</v>
      </c>
      <c r="Q28" s="458">
        <v>6274.690675308384</v>
      </c>
    </row>
    <row r="29" spans="1:20" x14ac:dyDescent="0.3">
      <c r="A29" s="339">
        <v>3417059</v>
      </c>
      <c r="B29" s="339" t="s">
        <v>187</v>
      </c>
      <c r="C29" s="343"/>
      <c r="D29" s="343">
        <v>5954.2962575789252</v>
      </c>
      <c r="E29" s="343">
        <v>5954.2962575789252</v>
      </c>
      <c r="F29" s="346"/>
      <c r="G29" s="343"/>
      <c r="H29" s="343"/>
      <c r="I29" s="343">
        <v>0</v>
      </c>
      <c r="J29" s="346"/>
      <c r="K29" s="343">
        <v>1654</v>
      </c>
      <c r="L29" s="343">
        <v>0</v>
      </c>
      <c r="M29" s="343">
        <v>1654</v>
      </c>
      <c r="O29" s="343">
        <v>0</v>
      </c>
      <c r="P29" s="346">
        <v>5954.2962575789252</v>
      </c>
      <c r="Q29" s="458">
        <v>5954.2962575789252</v>
      </c>
    </row>
    <row r="30" spans="1:20" x14ac:dyDescent="0.3">
      <c r="C30" s="343"/>
      <c r="D30" s="343"/>
      <c r="E30" s="343"/>
      <c r="F30" s="346"/>
      <c r="G30" s="343"/>
      <c r="H30" s="343"/>
      <c r="I30" s="343"/>
      <c r="J30" s="346"/>
      <c r="K30" s="343"/>
      <c r="L30" s="343"/>
      <c r="M30" s="343"/>
    </row>
    <row r="31" spans="1:20" x14ac:dyDescent="0.3">
      <c r="B31" s="340" t="s">
        <v>1074</v>
      </c>
      <c r="C31" s="378">
        <v>0</v>
      </c>
      <c r="D31" s="378">
        <v>34437.000000000007</v>
      </c>
      <c r="E31" s="378">
        <v>34437.000000000007</v>
      </c>
      <c r="F31" s="346"/>
      <c r="G31" s="378">
        <v>0</v>
      </c>
      <c r="H31" s="378">
        <v>0</v>
      </c>
      <c r="I31" s="378">
        <v>0</v>
      </c>
      <c r="J31" s="346"/>
      <c r="K31" s="378">
        <v>1654</v>
      </c>
      <c r="L31" s="378">
        <v>0</v>
      </c>
      <c r="M31" s="378">
        <v>1654</v>
      </c>
      <c r="O31" s="378">
        <v>0</v>
      </c>
      <c r="P31" s="378">
        <v>34437.000000000007</v>
      </c>
    </row>
    <row r="32" spans="1:20" x14ac:dyDescent="0.3">
      <c r="C32" s="343"/>
      <c r="D32" s="343"/>
      <c r="E32" s="343"/>
      <c r="F32" s="346"/>
      <c r="G32" s="343"/>
      <c r="H32" s="343"/>
      <c r="I32" s="343"/>
      <c r="J32" s="346"/>
      <c r="K32" s="343"/>
      <c r="L32" s="343"/>
      <c r="M32" s="343"/>
      <c r="O32" s="343"/>
      <c r="P32" s="343"/>
    </row>
    <row r="33" spans="2:16" x14ac:dyDescent="0.3">
      <c r="B33" s="340" t="s">
        <v>1075</v>
      </c>
      <c r="C33" s="378">
        <v>11316029</v>
      </c>
      <c r="D33" s="378">
        <v>405231</v>
      </c>
      <c r="E33" s="378">
        <v>11721260</v>
      </c>
      <c r="F33" s="346"/>
      <c r="G33" s="378">
        <v>11928094</v>
      </c>
      <c r="H33" s="378">
        <v>364304</v>
      </c>
      <c r="I33" s="378">
        <v>12292398</v>
      </c>
      <c r="J33" s="346"/>
      <c r="K33" s="378">
        <v>3736183.333333334</v>
      </c>
      <c r="L33" s="378">
        <v>8194932</v>
      </c>
      <c r="M33" s="410">
        <v>11931115.333333336</v>
      </c>
      <c r="O33" s="410">
        <v>11350064.333333336</v>
      </c>
      <c r="P33" s="410">
        <v>613834</v>
      </c>
    </row>
    <row r="34" spans="2:16" x14ac:dyDescent="0.3">
      <c r="B34" s="340"/>
      <c r="C34" s="378"/>
      <c r="D34" s="378"/>
      <c r="E34" s="378"/>
      <c r="F34" s="346"/>
      <c r="G34" s="378"/>
      <c r="H34" s="378"/>
      <c r="I34" s="378"/>
      <c r="J34" s="346"/>
      <c r="K34" s="378"/>
      <c r="L34" s="378"/>
      <c r="M34" s="410"/>
      <c r="O34" s="410"/>
      <c r="P34" s="410"/>
    </row>
    <row r="35" spans="2:16" x14ac:dyDescent="0.3">
      <c r="B35" s="340"/>
      <c r="C35" s="378"/>
      <c r="D35" s="378"/>
      <c r="E35" s="378"/>
      <c r="F35" s="346"/>
      <c r="G35" s="378" t="s">
        <v>1076</v>
      </c>
      <c r="H35" s="378"/>
      <c r="I35" s="378"/>
      <c r="J35" s="346"/>
      <c r="K35" s="378"/>
      <c r="L35" s="378"/>
      <c r="M35" s="410"/>
      <c r="O35" s="410"/>
      <c r="P35" s="410"/>
    </row>
    <row r="36" spans="2:16" x14ac:dyDescent="0.3">
      <c r="B36" s="340"/>
      <c r="C36" s="378"/>
      <c r="D36" s="378"/>
      <c r="E36" s="378"/>
      <c r="F36" s="346"/>
      <c r="G36" s="343" t="s">
        <v>1077</v>
      </c>
      <c r="H36" s="343"/>
      <c r="I36" s="343">
        <v>12292398</v>
      </c>
      <c r="J36" s="346"/>
      <c r="K36" s="378"/>
      <c r="L36" s="378"/>
      <c r="M36" s="410"/>
      <c r="O36" s="410"/>
      <c r="P36" s="410"/>
    </row>
    <row r="37" spans="2:16" x14ac:dyDescent="0.3">
      <c r="B37" s="340"/>
      <c r="C37" s="378"/>
      <c r="D37" s="378"/>
      <c r="E37" s="378"/>
      <c r="F37" s="346"/>
      <c r="G37" s="343" t="s">
        <v>1078</v>
      </c>
      <c r="H37" s="343"/>
      <c r="I37" s="343">
        <v>48114</v>
      </c>
      <c r="J37" s="346"/>
      <c r="K37" s="378"/>
      <c r="L37" s="378"/>
      <c r="M37" s="410"/>
      <c r="O37" s="410"/>
      <c r="P37" s="410"/>
    </row>
    <row r="38" spans="2:16" x14ac:dyDescent="0.3">
      <c r="B38" s="340"/>
      <c r="C38" s="378"/>
      <c r="D38" s="378"/>
      <c r="E38" s="378"/>
      <c r="F38" s="346"/>
      <c r="G38" s="378" t="s">
        <v>1079</v>
      </c>
      <c r="H38" s="378"/>
      <c r="I38" s="378">
        <v>12340512</v>
      </c>
      <c r="J38" s="346"/>
      <c r="K38" s="378"/>
      <c r="L38" s="378"/>
      <c r="M38" s="410"/>
      <c r="O38" s="410"/>
      <c r="P38" s="410"/>
    </row>
    <row r="39" spans="2:16" x14ac:dyDescent="0.3">
      <c r="B39" s="340"/>
      <c r="C39" s="378"/>
      <c r="D39" s="378"/>
      <c r="E39" s="378"/>
      <c r="F39" s="346"/>
      <c r="G39" s="378"/>
      <c r="H39" s="378"/>
      <c r="I39" s="378"/>
      <c r="J39" s="346"/>
      <c r="K39" s="378"/>
      <c r="L39" s="378"/>
      <c r="M39" s="410"/>
      <c r="O39" s="410"/>
      <c r="P39" s="410"/>
    </row>
    <row r="40" spans="2:16" x14ac:dyDescent="0.3">
      <c r="B40" s="340"/>
      <c r="C40" s="378"/>
      <c r="D40" s="378"/>
      <c r="E40" s="378"/>
      <c r="F40" s="346"/>
      <c r="G40" s="378"/>
      <c r="H40" s="378"/>
      <c r="I40" s="378"/>
      <c r="J40" s="346"/>
      <c r="K40" s="378"/>
      <c r="L40" s="378"/>
      <c r="M40" s="410"/>
      <c r="O40" s="410"/>
      <c r="P40" s="410"/>
    </row>
    <row r="41" spans="2:16" x14ac:dyDescent="0.3">
      <c r="B41" s="340"/>
      <c r="C41" s="378"/>
      <c r="D41" s="378"/>
      <c r="E41" s="378"/>
      <c r="F41" s="346"/>
      <c r="G41" s="378"/>
      <c r="H41" s="378"/>
      <c r="I41" s="378"/>
      <c r="J41" s="346"/>
      <c r="K41" s="378"/>
      <c r="L41" s="378"/>
      <c r="M41" s="410"/>
      <c r="O41" s="410"/>
      <c r="P41" s="410"/>
    </row>
    <row r="42" spans="2:16" x14ac:dyDescent="0.3">
      <c r="C42" s="343"/>
      <c r="D42" s="343"/>
      <c r="E42" s="343"/>
      <c r="F42" s="346"/>
      <c r="G42" s="343"/>
      <c r="H42" s="343"/>
      <c r="I42" s="343"/>
      <c r="J42" s="346"/>
      <c r="K42" s="343"/>
      <c r="L42" s="343"/>
      <c r="M42" s="343"/>
    </row>
    <row r="43" spans="2:16" x14ac:dyDescent="0.3">
      <c r="C43" s="343"/>
      <c r="D43" s="343"/>
      <c r="E43" s="343"/>
      <c r="F43" s="346"/>
      <c r="G43" s="413" t="s">
        <v>1080</v>
      </c>
      <c r="H43" s="414"/>
      <c r="I43" s="414" t="s">
        <v>1081</v>
      </c>
      <c r="J43" s="414"/>
      <c r="K43" s="415" t="s">
        <v>1066</v>
      </c>
      <c r="L43" s="416" t="s">
        <v>1082</v>
      </c>
      <c r="M43" s="346"/>
      <c r="P43" s="346"/>
    </row>
    <row r="44" spans="2:16" x14ac:dyDescent="0.3">
      <c r="C44" s="343"/>
      <c r="D44" s="343"/>
      <c r="E44" s="343"/>
      <c r="G44" s="413" t="s">
        <v>1083</v>
      </c>
      <c r="H44" s="413">
        <v>91101</v>
      </c>
      <c r="I44" s="417">
        <v>26784</v>
      </c>
      <c r="J44" s="413"/>
      <c r="K44" s="413"/>
      <c r="L44" s="418">
        <v>-26784</v>
      </c>
    </row>
    <row r="45" spans="2:16" x14ac:dyDescent="0.3">
      <c r="G45" s="413" t="s">
        <v>1084</v>
      </c>
      <c r="H45" s="413">
        <v>91101</v>
      </c>
      <c r="I45" s="417">
        <v>12075017</v>
      </c>
      <c r="J45" s="413"/>
      <c r="K45" s="419">
        <v>12149634</v>
      </c>
      <c r="L45" s="418">
        <v>74617</v>
      </c>
    </row>
    <row r="46" spans="2:16" x14ac:dyDescent="0.3">
      <c r="G46" s="420" t="s">
        <v>22</v>
      </c>
      <c r="H46" s="413"/>
      <c r="I46" s="421">
        <v>12101801</v>
      </c>
      <c r="J46" s="413"/>
      <c r="K46" s="421">
        <v>12149634</v>
      </c>
      <c r="L46" s="418">
        <v>47833</v>
      </c>
    </row>
    <row r="47" spans="2:16" x14ac:dyDescent="0.3">
      <c r="G47" s="340" t="s">
        <v>1085</v>
      </c>
    </row>
    <row r="48" spans="2:16" x14ac:dyDescent="0.3">
      <c r="G48" s="339" t="s">
        <v>1086</v>
      </c>
      <c r="H48" s="339" t="s">
        <v>1083</v>
      </c>
      <c r="I48" s="422">
        <v>11112</v>
      </c>
      <c r="K48" s="423">
        <v>26784</v>
      </c>
    </row>
    <row r="49" spans="7:11" x14ac:dyDescent="0.3">
      <c r="G49" s="339" t="s">
        <v>1086</v>
      </c>
      <c r="H49" s="339" t="s">
        <v>1083</v>
      </c>
      <c r="I49" s="422">
        <v>91101</v>
      </c>
      <c r="K49" s="423">
        <v>26784</v>
      </c>
    </row>
    <row r="50" spans="7:11" x14ac:dyDescent="0.3">
      <c r="G50" s="339" t="s">
        <v>1087</v>
      </c>
      <c r="H50" s="339" t="s">
        <v>1084</v>
      </c>
      <c r="I50" s="422">
        <v>11112</v>
      </c>
      <c r="K50" s="423">
        <v>74617</v>
      </c>
    </row>
    <row r="51" spans="7:11" x14ac:dyDescent="0.3">
      <c r="G51" s="339" t="s">
        <v>1088</v>
      </c>
      <c r="H51" s="339" t="s">
        <v>1084</v>
      </c>
      <c r="I51" s="422">
        <v>91101</v>
      </c>
      <c r="K51" s="423">
        <v>74617</v>
      </c>
    </row>
    <row r="53" spans="7:11" x14ac:dyDescent="0.3">
      <c r="G53" s="339">
        <v>11721260</v>
      </c>
    </row>
    <row r="54" spans="7:11" x14ac:dyDescent="0.3">
      <c r="G54" s="343">
        <v>571138</v>
      </c>
    </row>
  </sheetData>
  <mergeCells count="2">
    <mergeCell ref="C3:E3"/>
    <mergeCell ref="G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B89D9-610D-46E8-8503-EDA970449FA1}">
  <sheetPr codeName="Sheet5"/>
  <dimension ref="A1:V180"/>
  <sheetViews>
    <sheetView workbookViewId="0">
      <selection sqref="A1:XFD1048576"/>
    </sheetView>
  </sheetViews>
  <sheetFormatPr defaultRowHeight="14.4" x14ac:dyDescent="0.3"/>
  <cols>
    <col min="3" max="3" width="39.33203125" customWidth="1"/>
    <col min="4" max="4" width="9.5546875" style="124" customWidth="1"/>
    <col min="5" max="5" width="3.109375" customWidth="1"/>
    <col min="6" max="6" width="14.33203125" bestFit="1" customWidth="1"/>
    <col min="7" max="8" width="14.33203125" customWidth="1"/>
    <col min="9" max="9" width="11.5546875" bestFit="1" customWidth="1"/>
    <col min="10" max="10" width="11.109375" bestFit="1" customWidth="1"/>
    <col min="11" max="11" width="13.5546875" bestFit="1" customWidth="1"/>
    <col min="12" max="12" width="11.33203125" bestFit="1" customWidth="1"/>
    <col min="13" max="13" width="11.5546875" bestFit="1" customWidth="1"/>
    <col min="14" max="14" width="12.6640625" bestFit="1" customWidth="1"/>
    <col min="15" max="15" width="3.44140625" customWidth="1"/>
    <col min="16" max="16" width="10" bestFit="1" customWidth="1"/>
    <col min="17" max="17" width="2.6640625" customWidth="1"/>
    <col min="18" max="18" width="11.109375" bestFit="1" customWidth="1"/>
    <col min="19" max="19" width="4" customWidth="1"/>
    <col min="20" max="20" width="15.109375" bestFit="1" customWidth="1"/>
    <col min="21" max="21" width="15.109375" hidden="1" customWidth="1"/>
    <col min="22" max="22" width="9.88671875" hidden="1" customWidth="1"/>
  </cols>
  <sheetData>
    <row r="1" spans="1:22" x14ac:dyDescent="0.3">
      <c r="A1" s="123" t="s">
        <v>362</v>
      </c>
    </row>
    <row r="2" spans="1:22" x14ac:dyDescent="0.3">
      <c r="A2" s="123"/>
      <c r="D2" s="125" t="s">
        <v>363</v>
      </c>
      <c r="E2" s="126"/>
      <c r="F2" s="127" t="s">
        <v>364</v>
      </c>
      <c r="G2" s="127" t="s">
        <v>365</v>
      </c>
      <c r="H2" s="126" t="s">
        <v>366</v>
      </c>
      <c r="I2" s="113"/>
      <c r="J2" s="113"/>
      <c r="K2" s="126" t="s">
        <v>367</v>
      </c>
      <c r="L2" s="113"/>
      <c r="M2" s="127" t="s">
        <v>368</v>
      </c>
      <c r="N2" s="126" t="s">
        <v>369</v>
      </c>
      <c r="P2" s="126" t="s">
        <v>14</v>
      </c>
      <c r="R2" s="127" t="s">
        <v>370</v>
      </c>
      <c r="T2" s="126" t="s">
        <v>366</v>
      </c>
      <c r="U2" s="126" t="s">
        <v>366</v>
      </c>
    </row>
    <row r="3" spans="1:22" x14ac:dyDescent="0.3">
      <c r="A3" s="123"/>
      <c r="D3" s="125" t="s">
        <v>371</v>
      </c>
      <c r="E3" s="126"/>
      <c r="F3" s="127" t="s">
        <v>372</v>
      </c>
      <c r="G3" s="127" t="s">
        <v>373</v>
      </c>
      <c r="H3" s="126" t="s">
        <v>374</v>
      </c>
      <c r="I3" s="127" t="s">
        <v>375</v>
      </c>
      <c r="J3" s="127" t="s">
        <v>376</v>
      </c>
      <c r="K3" s="126" t="s">
        <v>377</v>
      </c>
      <c r="L3" s="127" t="s">
        <v>378</v>
      </c>
      <c r="M3" s="127" t="s">
        <v>379</v>
      </c>
      <c r="N3" s="126" t="s">
        <v>380</v>
      </c>
      <c r="P3" s="126" t="s">
        <v>371</v>
      </c>
      <c r="R3" s="127" t="s">
        <v>14</v>
      </c>
      <c r="T3" s="126" t="s">
        <v>381</v>
      </c>
      <c r="U3" s="126" t="s">
        <v>381</v>
      </c>
    </row>
    <row r="4" spans="1:22" x14ac:dyDescent="0.3">
      <c r="A4" s="123" t="s">
        <v>382</v>
      </c>
      <c r="F4" s="128">
        <v>7.5</v>
      </c>
      <c r="G4" s="128">
        <v>2</v>
      </c>
      <c r="H4" s="129"/>
      <c r="I4" s="128">
        <v>11.5</v>
      </c>
      <c r="J4" s="128">
        <v>4.5</v>
      </c>
      <c r="L4" s="128">
        <v>13</v>
      </c>
      <c r="M4" s="128">
        <v>5.73</v>
      </c>
      <c r="R4" s="128">
        <v>4.75</v>
      </c>
      <c r="U4" s="126" t="s">
        <v>383</v>
      </c>
    </row>
    <row r="5" spans="1:22" x14ac:dyDescent="0.3">
      <c r="A5" s="130">
        <v>134210</v>
      </c>
      <c r="B5" s="130">
        <v>3412001</v>
      </c>
      <c r="C5" s="131" t="s">
        <v>64</v>
      </c>
      <c r="D5" s="124">
        <v>205</v>
      </c>
      <c r="F5" s="132">
        <v>1537.5</v>
      </c>
      <c r="G5" s="132">
        <v>410</v>
      </c>
      <c r="H5" s="132">
        <v>1947.5</v>
      </c>
      <c r="I5" s="132">
        <v>2357.5</v>
      </c>
      <c r="J5" s="132">
        <v>922.5</v>
      </c>
      <c r="K5" s="132">
        <v>3280</v>
      </c>
      <c r="L5" s="132">
        <v>2665</v>
      </c>
      <c r="M5" s="132">
        <v>1174.6500000000001</v>
      </c>
      <c r="N5" s="132">
        <v>9067.15</v>
      </c>
      <c r="P5" s="124">
        <v>84.999999999999915</v>
      </c>
      <c r="R5" s="132">
        <v>403.7499999999996</v>
      </c>
      <c r="T5" s="132">
        <v>9470.9</v>
      </c>
      <c r="U5" s="124">
        <v>8532.2099999999991</v>
      </c>
      <c r="V5" s="132">
        <v>-938.69000000000051</v>
      </c>
    </row>
    <row r="6" spans="1:22" x14ac:dyDescent="0.3">
      <c r="A6" s="130">
        <v>134245</v>
      </c>
      <c r="B6" s="130">
        <v>3412004</v>
      </c>
      <c r="C6" s="131" t="s">
        <v>114</v>
      </c>
      <c r="D6" s="124">
        <v>399</v>
      </c>
      <c r="F6" s="132">
        <v>2992.5</v>
      </c>
      <c r="G6" s="132">
        <v>798</v>
      </c>
      <c r="H6" s="132">
        <v>3790.5</v>
      </c>
      <c r="I6" s="132">
        <v>4588.5</v>
      </c>
      <c r="J6" s="132">
        <v>1795.5</v>
      </c>
      <c r="K6" s="132">
        <v>6384</v>
      </c>
      <c r="L6" s="132">
        <v>5187</v>
      </c>
      <c r="M6" s="132">
        <v>2286.27</v>
      </c>
      <c r="N6" s="132">
        <v>17647.77</v>
      </c>
      <c r="P6" s="124">
        <v>189.99999999999991</v>
      </c>
      <c r="R6" s="132">
        <v>902.49999999999955</v>
      </c>
      <c r="T6" s="132">
        <v>18550.27</v>
      </c>
      <c r="U6" s="124">
        <v>18799.91</v>
      </c>
    </row>
    <row r="7" spans="1:22" x14ac:dyDescent="0.3">
      <c r="A7" s="130">
        <v>134250</v>
      </c>
      <c r="B7" s="130">
        <v>3412006</v>
      </c>
      <c r="C7" s="131" t="s">
        <v>117</v>
      </c>
      <c r="D7" s="124">
        <v>428</v>
      </c>
      <c r="F7" s="132">
        <v>3210</v>
      </c>
      <c r="G7" s="132">
        <v>856</v>
      </c>
      <c r="H7" s="132">
        <v>4066</v>
      </c>
      <c r="I7" s="132">
        <v>4922</v>
      </c>
      <c r="J7" s="132">
        <v>1926</v>
      </c>
      <c r="K7" s="132">
        <v>6848</v>
      </c>
      <c r="L7" s="132">
        <v>5564</v>
      </c>
      <c r="M7" s="132">
        <v>2452.44</v>
      </c>
      <c r="N7" s="132">
        <v>18930.439999999999</v>
      </c>
      <c r="P7" s="124">
        <v>153.00000000000011</v>
      </c>
      <c r="R7" s="132">
        <v>726.75000000000057</v>
      </c>
      <c r="T7" s="132">
        <v>19657.189999999999</v>
      </c>
      <c r="U7" s="124">
        <v>18821.099999999999</v>
      </c>
    </row>
    <row r="8" spans="1:22" x14ac:dyDescent="0.3">
      <c r="A8" s="130">
        <v>136810</v>
      </c>
      <c r="B8" s="130">
        <v>3412007</v>
      </c>
      <c r="C8" s="131" t="s">
        <v>88</v>
      </c>
      <c r="D8" s="124">
        <v>413</v>
      </c>
      <c r="F8" s="132">
        <v>3097.5</v>
      </c>
      <c r="G8" s="132">
        <v>826</v>
      </c>
      <c r="H8" s="132">
        <v>3923.5</v>
      </c>
      <c r="I8" s="132">
        <v>4749.5</v>
      </c>
      <c r="J8" s="132">
        <v>1858.5</v>
      </c>
      <c r="K8" s="132">
        <v>6608</v>
      </c>
      <c r="L8" s="132">
        <v>5369</v>
      </c>
      <c r="M8" s="132">
        <v>2366.4900000000002</v>
      </c>
      <c r="N8" s="132">
        <v>18266.990000000002</v>
      </c>
      <c r="P8" s="124">
        <v>36.999999999999979</v>
      </c>
      <c r="R8" s="132">
        <v>175.74999999999989</v>
      </c>
      <c r="T8" s="132">
        <v>18442.740000000002</v>
      </c>
      <c r="U8" s="124">
        <v>18274.849999999999</v>
      </c>
    </row>
    <row r="9" spans="1:22" x14ac:dyDescent="0.3">
      <c r="A9" s="130">
        <v>104516</v>
      </c>
      <c r="B9" s="130">
        <v>3412008</v>
      </c>
      <c r="C9" s="131" t="s">
        <v>54</v>
      </c>
      <c r="D9" s="124">
        <v>279</v>
      </c>
      <c r="F9" s="132">
        <v>2092.5</v>
      </c>
      <c r="G9" s="132">
        <v>558</v>
      </c>
      <c r="H9" s="132">
        <v>2650.5</v>
      </c>
      <c r="I9" s="132">
        <v>3208.5</v>
      </c>
      <c r="J9" s="132">
        <v>1255.5</v>
      </c>
      <c r="K9" s="132">
        <v>4464</v>
      </c>
      <c r="L9" s="132">
        <v>3627</v>
      </c>
      <c r="M9" s="132">
        <v>1598.67</v>
      </c>
      <c r="N9" s="132">
        <v>12340.17</v>
      </c>
      <c r="P9" s="124">
        <v>117.99999999999987</v>
      </c>
      <c r="R9" s="132">
        <v>560.49999999999943</v>
      </c>
      <c r="T9" s="132">
        <v>12900.67</v>
      </c>
      <c r="U9" s="124">
        <v>11999.49</v>
      </c>
    </row>
    <row r="10" spans="1:22" x14ac:dyDescent="0.3">
      <c r="A10" s="130">
        <v>136813</v>
      </c>
      <c r="B10" s="130">
        <v>3412009</v>
      </c>
      <c r="C10" s="131" t="s">
        <v>107</v>
      </c>
      <c r="D10" s="124">
        <v>621</v>
      </c>
      <c r="F10" s="132">
        <v>4657.5</v>
      </c>
      <c r="G10" s="132">
        <v>1242</v>
      </c>
      <c r="H10" s="132">
        <v>5899.5</v>
      </c>
      <c r="I10" s="132">
        <v>7141.5</v>
      </c>
      <c r="J10" s="132">
        <v>2794.5</v>
      </c>
      <c r="K10" s="132">
        <v>9936</v>
      </c>
      <c r="L10" s="132">
        <v>8073</v>
      </c>
      <c r="M10" s="132">
        <v>3558.3300000000004</v>
      </c>
      <c r="N10" s="132">
        <v>27466.83</v>
      </c>
      <c r="P10" s="124">
        <v>90.999999999999943</v>
      </c>
      <c r="R10" s="132">
        <v>432.24999999999972</v>
      </c>
      <c r="T10" s="132">
        <v>27899.08</v>
      </c>
      <c r="U10" s="124">
        <v>27691.23</v>
      </c>
    </row>
    <row r="11" spans="1:22" x14ac:dyDescent="0.3">
      <c r="A11" s="130">
        <v>104517</v>
      </c>
      <c r="B11" s="130">
        <v>3412010</v>
      </c>
      <c r="C11" s="131" t="s">
        <v>55</v>
      </c>
      <c r="D11" s="124">
        <v>404</v>
      </c>
      <c r="F11" s="132">
        <v>3030</v>
      </c>
      <c r="G11" s="132">
        <v>808</v>
      </c>
      <c r="H11" s="132">
        <v>3838</v>
      </c>
      <c r="I11" s="132">
        <v>4646</v>
      </c>
      <c r="J11" s="132">
        <v>1818</v>
      </c>
      <c r="K11" s="132">
        <v>6464</v>
      </c>
      <c r="L11" s="132">
        <v>5252</v>
      </c>
      <c r="M11" s="132">
        <v>2314.92</v>
      </c>
      <c r="N11" s="132">
        <v>17868.919999999998</v>
      </c>
      <c r="P11" s="124">
        <v>67.999999999999872</v>
      </c>
      <c r="R11" s="132">
        <v>322.99999999999937</v>
      </c>
      <c r="T11" s="132">
        <v>18191.919999999998</v>
      </c>
      <c r="U11" s="124">
        <v>18451.21</v>
      </c>
    </row>
    <row r="12" spans="1:22" x14ac:dyDescent="0.3">
      <c r="A12" s="130">
        <v>137888</v>
      </c>
      <c r="B12" s="130">
        <v>3412011</v>
      </c>
      <c r="C12" s="131" t="s">
        <v>97</v>
      </c>
      <c r="D12" s="124">
        <v>416</v>
      </c>
      <c r="F12" s="132">
        <v>3120</v>
      </c>
      <c r="G12" s="132">
        <v>832</v>
      </c>
      <c r="H12" s="132">
        <v>3952</v>
      </c>
      <c r="I12" s="132">
        <v>4784</v>
      </c>
      <c r="J12" s="132">
        <v>1872</v>
      </c>
      <c r="K12" s="132">
        <v>6656</v>
      </c>
      <c r="L12" s="132">
        <v>5408</v>
      </c>
      <c r="M12" s="132">
        <v>2383.6800000000003</v>
      </c>
      <c r="N12" s="132">
        <v>18399.68</v>
      </c>
      <c r="P12" s="124">
        <v>45.000000000000028</v>
      </c>
      <c r="R12" s="132">
        <v>213.75000000000014</v>
      </c>
      <c r="T12" s="132">
        <v>18613.43</v>
      </c>
      <c r="U12" s="124">
        <v>18923.03</v>
      </c>
    </row>
    <row r="13" spans="1:22" x14ac:dyDescent="0.3">
      <c r="A13" s="130">
        <v>104519</v>
      </c>
      <c r="B13" s="130">
        <v>3412014</v>
      </c>
      <c r="C13" s="131" t="s">
        <v>56</v>
      </c>
      <c r="D13" s="124">
        <v>242</v>
      </c>
      <c r="F13" s="132">
        <v>1815</v>
      </c>
      <c r="G13" s="132">
        <v>484</v>
      </c>
      <c r="H13" s="132">
        <v>2299</v>
      </c>
      <c r="I13" s="132">
        <v>2783</v>
      </c>
      <c r="J13" s="132">
        <v>1089</v>
      </c>
      <c r="K13" s="132">
        <v>3872</v>
      </c>
      <c r="L13" s="132">
        <v>3146</v>
      </c>
      <c r="M13" s="132">
        <v>1386.66</v>
      </c>
      <c r="N13" s="132">
        <v>10703.66</v>
      </c>
      <c r="P13" s="124">
        <v>113.99999999999994</v>
      </c>
      <c r="R13" s="132">
        <v>541.49999999999977</v>
      </c>
      <c r="T13" s="132">
        <v>11245.16</v>
      </c>
      <c r="U13" s="124">
        <v>10610.97</v>
      </c>
    </row>
    <row r="14" spans="1:22" x14ac:dyDescent="0.3">
      <c r="A14" s="130">
        <v>104521</v>
      </c>
      <c r="B14" s="130">
        <v>3412017</v>
      </c>
      <c r="C14" s="131" t="s">
        <v>57</v>
      </c>
      <c r="D14" s="124">
        <v>354</v>
      </c>
      <c r="F14" s="132">
        <v>2655</v>
      </c>
      <c r="G14" s="132">
        <v>708</v>
      </c>
      <c r="H14" s="132">
        <v>3363</v>
      </c>
      <c r="I14" s="132">
        <v>4071</v>
      </c>
      <c r="J14" s="132">
        <v>1593</v>
      </c>
      <c r="K14" s="132">
        <v>5664</v>
      </c>
      <c r="L14" s="132">
        <v>4602</v>
      </c>
      <c r="M14" s="132">
        <v>2028.42</v>
      </c>
      <c r="N14" s="132">
        <v>15657.42</v>
      </c>
      <c r="P14" s="124">
        <v>77.999999999999844</v>
      </c>
      <c r="R14" s="132">
        <v>370.49999999999926</v>
      </c>
      <c r="T14" s="132">
        <v>16027.92</v>
      </c>
      <c r="U14" s="124">
        <v>15929.3</v>
      </c>
    </row>
    <row r="15" spans="1:22" x14ac:dyDescent="0.3">
      <c r="A15" s="130">
        <v>140975</v>
      </c>
      <c r="B15" s="130">
        <v>3412018</v>
      </c>
      <c r="C15" s="131" t="s">
        <v>53</v>
      </c>
      <c r="D15" s="124">
        <v>563</v>
      </c>
      <c r="F15" s="132">
        <v>4222.5</v>
      </c>
      <c r="G15" s="132">
        <v>1126</v>
      </c>
      <c r="H15" s="132">
        <v>5348.5</v>
      </c>
      <c r="I15" s="132">
        <v>6474.5</v>
      </c>
      <c r="J15" s="132">
        <v>2533.5</v>
      </c>
      <c r="K15" s="132">
        <v>9008</v>
      </c>
      <c r="L15" s="132">
        <v>7319</v>
      </c>
      <c r="M15" s="132">
        <v>3225.9900000000002</v>
      </c>
      <c r="N15" s="132">
        <v>24901.49</v>
      </c>
      <c r="P15" s="124">
        <v>292.00000000000017</v>
      </c>
      <c r="R15" s="132">
        <v>1387.0000000000009</v>
      </c>
      <c r="T15" s="132">
        <v>26288.49</v>
      </c>
      <c r="U15" s="124">
        <v>24746.799999999999</v>
      </c>
    </row>
    <row r="16" spans="1:22" x14ac:dyDescent="0.3">
      <c r="A16" s="130">
        <v>104522</v>
      </c>
      <c r="B16" s="130">
        <v>3412019</v>
      </c>
      <c r="C16" s="131" t="s">
        <v>60</v>
      </c>
      <c r="D16" s="124">
        <v>375.58333333333331</v>
      </c>
      <c r="F16" s="132">
        <v>2816.875</v>
      </c>
      <c r="G16" s="132">
        <v>751.16666666666663</v>
      </c>
      <c r="H16" s="132">
        <v>3568.0416666666665</v>
      </c>
      <c r="I16" s="132">
        <v>4319.208333333333</v>
      </c>
      <c r="J16" s="132">
        <v>1690.125</v>
      </c>
      <c r="K16" s="132">
        <v>6009.333333333333</v>
      </c>
      <c r="L16" s="132">
        <v>4882.583333333333</v>
      </c>
      <c r="M16" s="132">
        <v>2152.0925000000002</v>
      </c>
      <c r="N16" s="132">
        <v>16612.050833333331</v>
      </c>
      <c r="P16" s="124">
        <v>30.171514312096043</v>
      </c>
      <c r="R16" s="132">
        <v>143.31469298245619</v>
      </c>
      <c r="T16" s="132">
        <v>16755.365526315789</v>
      </c>
      <c r="U16" s="124">
        <v>15973.49</v>
      </c>
    </row>
    <row r="17" spans="1:21" x14ac:dyDescent="0.3">
      <c r="A17" s="130">
        <v>141076</v>
      </c>
      <c r="B17" s="130">
        <v>3412025</v>
      </c>
      <c r="C17" s="131" t="s">
        <v>118</v>
      </c>
      <c r="D17" s="124">
        <v>622</v>
      </c>
      <c r="F17" s="132">
        <v>4665</v>
      </c>
      <c r="G17" s="132">
        <v>1244</v>
      </c>
      <c r="H17" s="132">
        <v>5909</v>
      </c>
      <c r="I17" s="132">
        <v>7153</v>
      </c>
      <c r="J17" s="132">
        <v>2799</v>
      </c>
      <c r="K17" s="132">
        <v>9952</v>
      </c>
      <c r="L17" s="132">
        <v>8086</v>
      </c>
      <c r="M17" s="132">
        <v>3564.0600000000004</v>
      </c>
      <c r="N17" s="132">
        <v>27511.06</v>
      </c>
      <c r="P17" s="124">
        <v>211.99999999999977</v>
      </c>
      <c r="R17" s="132">
        <v>1006.9999999999989</v>
      </c>
      <c r="T17" s="132">
        <v>28518.06</v>
      </c>
      <c r="U17" s="124">
        <v>31670.34</v>
      </c>
    </row>
    <row r="18" spans="1:21" x14ac:dyDescent="0.3">
      <c r="A18" s="133">
        <v>141937</v>
      </c>
      <c r="B18" s="133">
        <v>3412034</v>
      </c>
      <c r="C18" s="134" t="s">
        <v>96</v>
      </c>
      <c r="D18" s="124">
        <v>577</v>
      </c>
      <c r="F18" s="132">
        <v>4327.5</v>
      </c>
      <c r="G18" s="132">
        <v>1154</v>
      </c>
      <c r="H18" s="132">
        <v>5481.5</v>
      </c>
      <c r="I18" s="132">
        <v>6635.5</v>
      </c>
      <c r="J18" s="132">
        <v>2596.5</v>
      </c>
      <c r="K18" s="132">
        <v>9232</v>
      </c>
      <c r="L18" s="132">
        <v>7501</v>
      </c>
      <c r="M18" s="132">
        <v>3306.21</v>
      </c>
      <c r="N18" s="132">
        <v>25520.71</v>
      </c>
      <c r="P18" s="124">
        <v>127.00000000000001</v>
      </c>
      <c r="R18" s="132">
        <v>603.25000000000011</v>
      </c>
      <c r="T18" s="132">
        <v>26123.96</v>
      </c>
      <c r="U18" s="124">
        <v>27230.829999999998</v>
      </c>
    </row>
    <row r="19" spans="1:21" x14ac:dyDescent="0.3">
      <c r="A19" s="133">
        <v>141960</v>
      </c>
      <c r="B19" s="133">
        <v>3412036</v>
      </c>
      <c r="C19" s="134" t="s">
        <v>67</v>
      </c>
      <c r="D19" s="124">
        <v>825</v>
      </c>
      <c r="F19" s="132">
        <v>6187.5</v>
      </c>
      <c r="G19" s="132">
        <v>1650</v>
      </c>
      <c r="H19" s="132">
        <v>7837.5</v>
      </c>
      <c r="I19" s="132">
        <v>9487.5</v>
      </c>
      <c r="J19" s="132">
        <v>3712.5</v>
      </c>
      <c r="K19" s="132">
        <v>13200</v>
      </c>
      <c r="L19" s="132">
        <v>10725</v>
      </c>
      <c r="M19" s="132">
        <v>4727.25</v>
      </c>
      <c r="N19" s="132">
        <v>36489.75</v>
      </c>
      <c r="P19" s="124">
        <v>88.000000000000284</v>
      </c>
      <c r="R19" s="132">
        <v>418.00000000000136</v>
      </c>
      <c r="T19" s="132">
        <v>36907.75</v>
      </c>
      <c r="U19" s="124">
        <v>35001.266328124999</v>
      </c>
    </row>
    <row r="20" spans="1:21" x14ac:dyDescent="0.3">
      <c r="A20" s="133">
        <v>142523</v>
      </c>
      <c r="B20" s="133">
        <v>3412037</v>
      </c>
      <c r="C20" s="134" t="s">
        <v>152</v>
      </c>
      <c r="D20" s="124">
        <v>554</v>
      </c>
      <c r="F20" s="132">
        <v>4155</v>
      </c>
      <c r="G20" s="132">
        <v>1108</v>
      </c>
      <c r="H20" s="132">
        <v>5263</v>
      </c>
      <c r="I20" s="132">
        <v>6371</v>
      </c>
      <c r="J20" s="132">
        <v>2493</v>
      </c>
      <c r="K20" s="132">
        <v>8864</v>
      </c>
      <c r="L20" s="132">
        <v>7202</v>
      </c>
      <c r="M20" s="132">
        <v>3174.42</v>
      </c>
      <c r="N20" s="132">
        <v>24503.42</v>
      </c>
      <c r="P20" s="124">
        <v>191.9999999999998</v>
      </c>
      <c r="R20" s="132">
        <v>911.99999999999909</v>
      </c>
      <c r="T20" s="132">
        <v>25415.42</v>
      </c>
      <c r="U20" s="124">
        <v>25899.73</v>
      </c>
    </row>
    <row r="21" spans="1:21" x14ac:dyDescent="0.3">
      <c r="A21" s="130">
        <v>104530</v>
      </c>
      <c r="B21" s="130">
        <v>3412039</v>
      </c>
      <c r="C21" s="131" t="s">
        <v>65</v>
      </c>
      <c r="D21" s="124">
        <v>342</v>
      </c>
      <c r="F21" s="132">
        <v>2565</v>
      </c>
      <c r="G21" s="132">
        <v>684</v>
      </c>
      <c r="H21" s="132">
        <v>3249</v>
      </c>
      <c r="I21" s="132">
        <v>3933</v>
      </c>
      <c r="J21" s="132">
        <v>1539</v>
      </c>
      <c r="K21" s="132">
        <v>5472</v>
      </c>
      <c r="L21" s="132">
        <v>4446</v>
      </c>
      <c r="M21" s="132">
        <v>1959.66</v>
      </c>
      <c r="N21" s="132">
        <v>15126.66</v>
      </c>
      <c r="P21" s="124">
        <v>99.999999999999844</v>
      </c>
      <c r="R21" s="132">
        <v>474.99999999999926</v>
      </c>
      <c r="T21" s="132">
        <v>15601.66</v>
      </c>
      <c r="U21" s="124">
        <v>17072.3</v>
      </c>
    </row>
    <row r="22" spans="1:21" x14ac:dyDescent="0.3">
      <c r="A22" s="130">
        <v>104543</v>
      </c>
      <c r="B22" s="130">
        <v>3412063</v>
      </c>
      <c r="C22" s="131" t="s">
        <v>71</v>
      </c>
      <c r="D22" s="124">
        <v>353</v>
      </c>
      <c r="F22" s="132">
        <v>2647.5</v>
      </c>
      <c r="G22" s="132">
        <v>706</v>
      </c>
      <c r="H22" s="132">
        <v>3353.5</v>
      </c>
      <c r="I22" s="132">
        <v>4059.5</v>
      </c>
      <c r="J22" s="132">
        <v>1588.5</v>
      </c>
      <c r="K22" s="132">
        <v>5648</v>
      </c>
      <c r="L22" s="132">
        <v>4589</v>
      </c>
      <c r="M22" s="132">
        <v>2022.69</v>
      </c>
      <c r="N22" s="132">
        <v>15613.19</v>
      </c>
      <c r="P22" s="124">
        <v>64.999999999999829</v>
      </c>
      <c r="R22" s="132">
        <v>308.7499999999992</v>
      </c>
      <c r="T22" s="132">
        <v>15921.94</v>
      </c>
      <c r="U22" s="124">
        <v>14246.882307692309</v>
      </c>
    </row>
    <row r="23" spans="1:21" x14ac:dyDescent="0.3">
      <c r="A23" s="130">
        <v>104544</v>
      </c>
      <c r="B23" s="130">
        <v>3412064</v>
      </c>
      <c r="C23" s="131" t="s">
        <v>72</v>
      </c>
      <c r="D23" s="124">
        <v>269</v>
      </c>
      <c r="F23" s="132">
        <v>2017.5</v>
      </c>
      <c r="G23" s="132">
        <v>538</v>
      </c>
      <c r="H23" s="132">
        <v>2555.5</v>
      </c>
      <c r="I23" s="132">
        <v>3093.5</v>
      </c>
      <c r="J23" s="132">
        <v>1210.5</v>
      </c>
      <c r="K23" s="132">
        <v>4304</v>
      </c>
      <c r="L23" s="132">
        <v>3497</v>
      </c>
      <c r="M23" s="132">
        <v>1541.3700000000001</v>
      </c>
      <c r="N23" s="132">
        <v>11897.87</v>
      </c>
      <c r="P23" s="124">
        <v>17.999999999999989</v>
      </c>
      <c r="R23" s="132">
        <v>85.499999999999943</v>
      </c>
      <c r="T23" s="132">
        <v>11983.37</v>
      </c>
      <c r="U23" s="124">
        <v>11955.619999999999</v>
      </c>
    </row>
    <row r="24" spans="1:21" x14ac:dyDescent="0.3">
      <c r="A24" s="130">
        <v>104545</v>
      </c>
      <c r="B24" s="130">
        <v>3412065</v>
      </c>
      <c r="C24" s="131" t="s">
        <v>100</v>
      </c>
      <c r="D24" s="124">
        <v>245</v>
      </c>
      <c r="F24" s="132">
        <v>1837.5</v>
      </c>
      <c r="G24" s="132">
        <v>490</v>
      </c>
      <c r="H24" s="132">
        <v>2327.5</v>
      </c>
      <c r="I24" s="132">
        <v>2817.5</v>
      </c>
      <c r="J24" s="132">
        <v>1102.5</v>
      </c>
      <c r="K24" s="132">
        <v>3920</v>
      </c>
      <c r="L24" s="132">
        <v>3185</v>
      </c>
      <c r="M24" s="132">
        <v>1403.8500000000001</v>
      </c>
      <c r="N24" s="132">
        <v>10836.35</v>
      </c>
      <c r="P24" s="124">
        <v>62.999999999999964</v>
      </c>
      <c r="R24" s="132">
        <v>299.24999999999983</v>
      </c>
      <c r="T24" s="132">
        <v>11135.6</v>
      </c>
      <c r="U24" s="124">
        <v>10935.18</v>
      </c>
    </row>
    <row r="25" spans="1:21" x14ac:dyDescent="0.3">
      <c r="A25" s="130">
        <v>104549</v>
      </c>
      <c r="B25" s="130">
        <v>3412084</v>
      </c>
      <c r="C25" s="131" t="s">
        <v>75</v>
      </c>
      <c r="D25" s="124">
        <v>337</v>
      </c>
      <c r="F25" s="132">
        <v>2527.5</v>
      </c>
      <c r="G25" s="132">
        <v>674</v>
      </c>
      <c r="H25" s="132">
        <v>3201.5</v>
      </c>
      <c r="I25" s="132">
        <v>3875.5</v>
      </c>
      <c r="J25" s="132">
        <v>1516.5</v>
      </c>
      <c r="K25" s="132">
        <v>5392</v>
      </c>
      <c r="L25" s="132">
        <v>4381</v>
      </c>
      <c r="M25" s="132">
        <v>1931.0100000000002</v>
      </c>
      <c r="N25" s="132">
        <v>14905.51</v>
      </c>
      <c r="P25" s="124">
        <v>88.999999999999915</v>
      </c>
      <c r="R25" s="132">
        <v>422.7499999999996</v>
      </c>
      <c r="T25" s="132">
        <v>15328.26</v>
      </c>
      <c r="U25" s="124">
        <v>13631.64</v>
      </c>
    </row>
    <row r="26" spans="1:21" x14ac:dyDescent="0.3">
      <c r="A26" s="130">
        <v>104550</v>
      </c>
      <c r="B26" s="130">
        <v>3412086</v>
      </c>
      <c r="C26" s="131" t="s">
        <v>78</v>
      </c>
      <c r="D26" s="124">
        <v>226</v>
      </c>
      <c r="F26" s="132">
        <v>1695</v>
      </c>
      <c r="G26" s="132">
        <v>452</v>
      </c>
      <c r="H26" s="132">
        <v>2147</v>
      </c>
      <c r="I26" s="132">
        <v>2599</v>
      </c>
      <c r="J26" s="132">
        <v>1017</v>
      </c>
      <c r="K26" s="132">
        <v>3616</v>
      </c>
      <c r="L26" s="132">
        <v>2938</v>
      </c>
      <c r="M26" s="132">
        <v>1294.98</v>
      </c>
      <c r="N26" s="132">
        <v>9995.98</v>
      </c>
      <c r="P26" s="124">
        <v>63.000000000000071</v>
      </c>
      <c r="R26" s="132">
        <v>299.25000000000034</v>
      </c>
      <c r="T26" s="132">
        <v>10295.23</v>
      </c>
      <c r="U26" s="124">
        <v>10356.08</v>
      </c>
    </row>
    <row r="27" spans="1:21" x14ac:dyDescent="0.3">
      <c r="A27" s="130">
        <v>104554</v>
      </c>
      <c r="B27" s="130">
        <v>3412092</v>
      </c>
      <c r="C27" s="131" t="s">
        <v>81</v>
      </c>
      <c r="D27" s="124">
        <v>212</v>
      </c>
      <c r="F27" s="132">
        <v>1590</v>
      </c>
      <c r="G27" s="132">
        <v>424</v>
      </c>
      <c r="H27" s="132">
        <v>2014</v>
      </c>
      <c r="I27" s="132">
        <v>2438</v>
      </c>
      <c r="J27" s="132">
        <v>954</v>
      </c>
      <c r="K27" s="132">
        <v>3392</v>
      </c>
      <c r="L27" s="132">
        <v>2756</v>
      </c>
      <c r="M27" s="132">
        <v>1214.76</v>
      </c>
      <c r="N27" s="132">
        <v>9376.76</v>
      </c>
      <c r="P27" s="124">
        <v>99.999999999999972</v>
      </c>
      <c r="R27" s="132">
        <v>474.99999999999989</v>
      </c>
      <c r="T27" s="132">
        <v>9851.76</v>
      </c>
      <c r="U27" s="124">
        <v>9905.2899999999991</v>
      </c>
    </row>
    <row r="28" spans="1:21" x14ac:dyDescent="0.3">
      <c r="A28" s="130">
        <v>104555</v>
      </c>
      <c r="B28" s="130">
        <v>3412093</v>
      </c>
      <c r="C28" s="131" t="s">
        <v>82</v>
      </c>
      <c r="D28" s="124">
        <v>178</v>
      </c>
      <c r="F28" s="132">
        <v>1335</v>
      </c>
      <c r="G28" s="132">
        <v>356</v>
      </c>
      <c r="H28" s="132">
        <v>1691</v>
      </c>
      <c r="I28" s="132">
        <v>2047</v>
      </c>
      <c r="J28" s="132">
        <v>801</v>
      </c>
      <c r="K28" s="132">
        <v>2848</v>
      </c>
      <c r="L28" s="132">
        <v>2314</v>
      </c>
      <c r="M28" s="132">
        <v>1019.94</v>
      </c>
      <c r="N28" s="132">
        <v>7872.9400000000005</v>
      </c>
      <c r="P28" s="124">
        <v>58.000000000000092</v>
      </c>
      <c r="R28" s="132">
        <v>275.50000000000045</v>
      </c>
      <c r="T28" s="132">
        <v>8148.4400000000005</v>
      </c>
      <c r="U28" s="124">
        <v>7976.03</v>
      </c>
    </row>
    <row r="29" spans="1:21" x14ac:dyDescent="0.3">
      <c r="A29" s="130">
        <v>104557</v>
      </c>
      <c r="B29" s="130">
        <v>3412098</v>
      </c>
      <c r="C29" s="131" t="s">
        <v>85</v>
      </c>
      <c r="D29" s="124">
        <v>201</v>
      </c>
      <c r="F29" s="132">
        <v>1507.5</v>
      </c>
      <c r="G29" s="132">
        <v>402</v>
      </c>
      <c r="H29" s="132">
        <v>1909.5</v>
      </c>
      <c r="I29" s="132">
        <v>2311.5</v>
      </c>
      <c r="J29" s="132">
        <v>904.5</v>
      </c>
      <c r="K29" s="132">
        <v>3216</v>
      </c>
      <c r="L29" s="132">
        <v>2613</v>
      </c>
      <c r="M29" s="132">
        <v>1151.73</v>
      </c>
      <c r="N29" s="132">
        <v>8890.23</v>
      </c>
      <c r="P29" s="124">
        <v>95</v>
      </c>
      <c r="R29" s="132">
        <v>451.25</v>
      </c>
      <c r="T29" s="132">
        <v>9341.48</v>
      </c>
      <c r="U29" s="124">
        <v>8883.119999999999</v>
      </c>
    </row>
    <row r="30" spans="1:21" x14ac:dyDescent="0.3">
      <c r="A30" s="130">
        <v>104564</v>
      </c>
      <c r="B30" s="130">
        <v>3412110</v>
      </c>
      <c r="C30" s="131" t="s">
        <v>90</v>
      </c>
      <c r="D30" s="124">
        <v>401</v>
      </c>
      <c r="F30" s="132">
        <v>3007.5</v>
      </c>
      <c r="G30" s="132">
        <v>802</v>
      </c>
      <c r="H30" s="132">
        <v>3809.5</v>
      </c>
      <c r="I30" s="132">
        <v>4611.5</v>
      </c>
      <c r="J30" s="132">
        <v>1804.5</v>
      </c>
      <c r="K30" s="132">
        <v>6416</v>
      </c>
      <c r="L30" s="132">
        <v>5213</v>
      </c>
      <c r="M30" s="132">
        <v>2297.73</v>
      </c>
      <c r="N30" s="132">
        <v>17736.23</v>
      </c>
      <c r="P30" s="124">
        <v>191.99999999999991</v>
      </c>
      <c r="R30" s="132">
        <v>911.99999999999955</v>
      </c>
      <c r="T30" s="132">
        <v>18648.23</v>
      </c>
      <c r="U30" s="124">
        <v>18983.91</v>
      </c>
    </row>
    <row r="31" spans="1:21" x14ac:dyDescent="0.3">
      <c r="A31" s="130">
        <v>104565</v>
      </c>
      <c r="B31" s="130">
        <v>3412113</v>
      </c>
      <c r="C31" s="131" t="s">
        <v>91</v>
      </c>
      <c r="D31" s="124">
        <v>374</v>
      </c>
      <c r="F31" s="132">
        <v>2805</v>
      </c>
      <c r="G31" s="132">
        <v>748</v>
      </c>
      <c r="H31" s="132">
        <v>3553</v>
      </c>
      <c r="I31" s="132">
        <v>4301</v>
      </c>
      <c r="J31" s="132">
        <v>1683</v>
      </c>
      <c r="K31" s="132">
        <v>5984</v>
      </c>
      <c r="L31" s="132">
        <v>4862</v>
      </c>
      <c r="M31" s="132">
        <v>2143.02</v>
      </c>
      <c r="N31" s="132">
        <v>16542.02</v>
      </c>
      <c r="P31" s="124">
        <v>110.99999999999986</v>
      </c>
      <c r="R31" s="132">
        <v>527.24999999999932</v>
      </c>
      <c r="T31" s="132">
        <v>17069.27</v>
      </c>
      <c r="U31" s="124">
        <v>17433.545179211469</v>
      </c>
    </row>
    <row r="32" spans="1:21" x14ac:dyDescent="0.3">
      <c r="A32" s="130">
        <v>104569</v>
      </c>
      <c r="B32" s="130">
        <v>3412123</v>
      </c>
      <c r="C32" s="131" t="s">
        <v>94</v>
      </c>
      <c r="D32" s="124">
        <v>198</v>
      </c>
      <c r="F32" s="132">
        <v>1485</v>
      </c>
      <c r="G32" s="132">
        <v>396</v>
      </c>
      <c r="H32" s="132">
        <v>1881</v>
      </c>
      <c r="I32" s="132">
        <v>2277</v>
      </c>
      <c r="J32" s="132">
        <v>891</v>
      </c>
      <c r="K32" s="132">
        <v>3168</v>
      </c>
      <c r="L32" s="132">
        <v>2574</v>
      </c>
      <c r="M32" s="132">
        <v>1134.5400000000002</v>
      </c>
      <c r="N32" s="132">
        <v>8757.5400000000009</v>
      </c>
      <c r="P32" s="124">
        <v>59.999999999999993</v>
      </c>
      <c r="R32" s="132">
        <v>284.99999999999994</v>
      </c>
      <c r="T32" s="132">
        <v>9042.5400000000009</v>
      </c>
      <c r="U32" s="124">
        <v>9402.91</v>
      </c>
    </row>
    <row r="33" spans="1:21" x14ac:dyDescent="0.3">
      <c r="A33" s="130">
        <v>104570</v>
      </c>
      <c r="B33" s="130">
        <v>3412128</v>
      </c>
      <c r="C33" s="131" t="s">
        <v>105</v>
      </c>
      <c r="D33" s="124">
        <v>285</v>
      </c>
      <c r="F33" s="132">
        <v>2137.5</v>
      </c>
      <c r="G33" s="132">
        <v>570</v>
      </c>
      <c r="H33" s="132">
        <v>2707.5</v>
      </c>
      <c r="I33" s="132">
        <v>3277.5</v>
      </c>
      <c r="J33" s="132">
        <v>1282.5</v>
      </c>
      <c r="K33" s="132">
        <v>4560</v>
      </c>
      <c r="L33" s="132">
        <v>3705</v>
      </c>
      <c r="M33" s="132">
        <v>1633.0500000000002</v>
      </c>
      <c r="N33" s="132">
        <v>12605.55</v>
      </c>
      <c r="P33" s="124">
        <v>128.99999999999989</v>
      </c>
      <c r="R33" s="132">
        <v>612.74999999999943</v>
      </c>
      <c r="T33" s="132">
        <v>13218.3</v>
      </c>
      <c r="U33" s="124">
        <v>12220.119999999999</v>
      </c>
    </row>
    <row r="34" spans="1:21" x14ac:dyDescent="0.3">
      <c r="A34" s="130">
        <v>104571</v>
      </c>
      <c r="B34" s="130">
        <v>3412130</v>
      </c>
      <c r="C34" s="131" t="s">
        <v>95</v>
      </c>
      <c r="D34" s="124">
        <v>198</v>
      </c>
      <c r="F34" s="132">
        <v>1485</v>
      </c>
      <c r="G34" s="132">
        <v>396</v>
      </c>
      <c r="H34" s="132">
        <v>1881</v>
      </c>
      <c r="I34" s="132">
        <v>2277</v>
      </c>
      <c r="J34" s="132">
        <v>891</v>
      </c>
      <c r="K34" s="132">
        <v>3168</v>
      </c>
      <c r="L34" s="132">
        <v>2574</v>
      </c>
      <c r="M34" s="132">
        <v>1134.5400000000002</v>
      </c>
      <c r="N34" s="132">
        <v>8757.5400000000009</v>
      </c>
      <c r="P34" s="124">
        <v>100.99999999999999</v>
      </c>
      <c r="R34" s="132">
        <v>479.74999999999994</v>
      </c>
      <c r="T34" s="132">
        <v>9237.2900000000009</v>
      </c>
      <c r="U34" s="124">
        <v>9421.89</v>
      </c>
    </row>
    <row r="35" spans="1:21" x14ac:dyDescent="0.3">
      <c r="A35" s="130">
        <v>104580</v>
      </c>
      <c r="B35" s="130">
        <v>3412149</v>
      </c>
      <c r="C35" s="131" t="s">
        <v>103</v>
      </c>
      <c r="D35" s="124">
        <v>355</v>
      </c>
      <c r="F35" s="132">
        <v>2662.5</v>
      </c>
      <c r="G35" s="132">
        <v>710</v>
      </c>
      <c r="H35" s="132">
        <v>3372.5</v>
      </c>
      <c r="I35" s="132">
        <v>4082.5</v>
      </c>
      <c r="J35" s="132">
        <v>1597.5</v>
      </c>
      <c r="K35" s="132">
        <v>5680</v>
      </c>
      <c r="L35" s="132">
        <v>4615</v>
      </c>
      <c r="M35" s="132">
        <v>2034.15</v>
      </c>
      <c r="N35" s="132">
        <v>15701.65</v>
      </c>
      <c r="P35" s="124">
        <v>19.000000000000007</v>
      </c>
      <c r="R35" s="132">
        <v>90.250000000000028</v>
      </c>
      <c r="T35" s="132">
        <v>15791.9</v>
      </c>
      <c r="U35" s="124">
        <v>15983.1</v>
      </c>
    </row>
    <row r="36" spans="1:21" x14ac:dyDescent="0.3">
      <c r="A36" s="130">
        <v>104589</v>
      </c>
      <c r="B36" s="130">
        <v>3412166</v>
      </c>
      <c r="C36" s="131" t="s">
        <v>106</v>
      </c>
      <c r="D36" s="124">
        <v>208</v>
      </c>
      <c r="F36" s="132">
        <v>1560</v>
      </c>
      <c r="G36" s="132">
        <v>416</v>
      </c>
      <c r="H36" s="132">
        <v>1976</v>
      </c>
      <c r="I36" s="132">
        <v>2392</v>
      </c>
      <c r="J36" s="132">
        <v>936</v>
      </c>
      <c r="K36" s="132">
        <v>3328</v>
      </c>
      <c r="L36" s="132">
        <v>2704</v>
      </c>
      <c r="M36" s="132">
        <v>1191.8400000000001</v>
      </c>
      <c r="N36" s="132">
        <v>9199.84</v>
      </c>
      <c r="P36" s="124">
        <v>123.00000000000003</v>
      </c>
      <c r="R36" s="132">
        <v>584.25000000000011</v>
      </c>
      <c r="T36" s="132">
        <v>9784.09</v>
      </c>
      <c r="U36" s="124">
        <v>10008.709999999999</v>
      </c>
    </row>
    <row r="37" spans="1:21" x14ac:dyDescent="0.3">
      <c r="A37" s="130">
        <v>104591</v>
      </c>
      <c r="B37" s="130">
        <v>3412170</v>
      </c>
      <c r="C37" s="131" t="s">
        <v>86</v>
      </c>
      <c r="D37" s="124">
        <v>314</v>
      </c>
      <c r="F37" s="132">
        <v>2355</v>
      </c>
      <c r="G37" s="132">
        <v>628</v>
      </c>
      <c r="H37" s="132">
        <v>2983</v>
      </c>
      <c r="I37" s="132">
        <v>3611</v>
      </c>
      <c r="J37" s="132">
        <v>1413</v>
      </c>
      <c r="K37" s="132">
        <v>5024</v>
      </c>
      <c r="L37" s="132">
        <v>4082</v>
      </c>
      <c r="M37" s="132">
        <v>1799.22</v>
      </c>
      <c r="N37" s="132">
        <v>13888.22</v>
      </c>
      <c r="P37" s="124">
        <v>180.99999999999991</v>
      </c>
      <c r="R37" s="132">
        <v>859.74999999999955</v>
      </c>
      <c r="T37" s="132">
        <v>14747.97</v>
      </c>
      <c r="U37" s="124">
        <v>14199</v>
      </c>
    </row>
    <row r="38" spans="1:21" x14ac:dyDescent="0.3">
      <c r="A38" s="130">
        <v>104592</v>
      </c>
      <c r="B38" s="130">
        <v>3412171</v>
      </c>
      <c r="C38" s="131" t="s">
        <v>58</v>
      </c>
      <c r="D38" s="124">
        <v>270</v>
      </c>
      <c r="F38" s="132">
        <v>2025</v>
      </c>
      <c r="G38" s="132">
        <v>540</v>
      </c>
      <c r="H38" s="132">
        <v>2565</v>
      </c>
      <c r="I38" s="132">
        <v>3105</v>
      </c>
      <c r="J38" s="132">
        <v>1215</v>
      </c>
      <c r="K38" s="132">
        <v>4320</v>
      </c>
      <c r="L38" s="132">
        <v>3510</v>
      </c>
      <c r="M38" s="132">
        <v>1547.1000000000001</v>
      </c>
      <c r="N38" s="132">
        <v>11942.1</v>
      </c>
      <c r="P38" s="124">
        <v>61.000000000000021</v>
      </c>
      <c r="R38" s="132">
        <v>289.75000000000011</v>
      </c>
      <c r="T38" s="132">
        <v>12231.85</v>
      </c>
      <c r="U38" s="124">
        <v>12015.09</v>
      </c>
    </row>
    <row r="39" spans="1:21" x14ac:dyDescent="0.3">
      <c r="A39" s="130">
        <v>104593</v>
      </c>
      <c r="B39" s="130">
        <v>3412172</v>
      </c>
      <c r="C39" s="131" t="s">
        <v>61</v>
      </c>
      <c r="D39" s="124">
        <v>326</v>
      </c>
      <c r="F39" s="132">
        <v>2445</v>
      </c>
      <c r="G39" s="132">
        <v>652</v>
      </c>
      <c r="H39" s="132">
        <v>3097</v>
      </c>
      <c r="I39" s="132">
        <v>3749</v>
      </c>
      <c r="J39" s="132">
        <v>1467</v>
      </c>
      <c r="K39" s="132">
        <v>5216</v>
      </c>
      <c r="L39" s="132">
        <v>4238</v>
      </c>
      <c r="M39" s="132">
        <v>1867.9800000000002</v>
      </c>
      <c r="N39" s="132">
        <v>14418.98</v>
      </c>
      <c r="P39" s="124">
        <v>9.0000000000000053</v>
      </c>
      <c r="R39" s="132">
        <v>42.750000000000028</v>
      </c>
      <c r="T39" s="132">
        <v>14461.73</v>
      </c>
      <c r="U39" s="124">
        <v>13261.75</v>
      </c>
    </row>
    <row r="40" spans="1:21" x14ac:dyDescent="0.3">
      <c r="A40" s="130">
        <v>136062</v>
      </c>
      <c r="B40" s="130">
        <v>3412176</v>
      </c>
      <c r="C40" s="131" t="s">
        <v>121</v>
      </c>
      <c r="D40" s="124">
        <v>202</v>
      </c>
      <c r="F40" s="132">
        <v>1515</v>
      </c>
      <c r="G40" s="132">
        <v>404</v>
      </c>
      <c r="H40" s="132">
        <v>1919</v>
      </c>
      <c r="I40" s="132">
        <v>2323</v>
      </c>
      <c r="J40" s="132">
        <v>909</v>
      </c>
      <c r="K40" s="132">
        <v>3232</v>
      </c>
      <c r="L40" s="132">
        <v>2626</v>
      </c>
      <c r="M40" s="132">
        <v>1157.46</v>
      </c>
      <c r="N40" s="132">
        <v>8934.4599999999991</v>
      </c>
      <c r="P40" s="124">
        <v>123.00000000000001</v>
      </c>
      <c r="R40" s="132">
        <v>584.25000000000011</v>
      </c>
      <c r="T40" s="132">
        <v>9518.7099999999991</v>
      </c>
      <c r="U40" s="124">
        <v>10352.06</v>
      </c>
    </row>
    <row r="41" spans="1:21" x14ac:dyDescent="0.3">
      <c r="A41" s="130">
        <v>104596</v>
      </c>
      <c r="B41" s="130">
        <v>3412180</v>
      </c>
      <c r="C41" s="131" t="s">
        <v>102</v>
      </c>
      <c r="D41" s="124">
        <v>428.5</v>
      </c>
      <c r="F41" s="132">
        <v>3213.75</v>
      </c>
      <c r="G41" s="132">
        <v>857</v>
      </c>
      <c r="H41" s="132">
        <v>4070.75</v>
      </c>
      <c r="I41" s="132">
        <v>4927.75</v>
      </c>
      <c r="J41" s="132">
        <v>1928.25</v>
      </c>
      <c r="K41" s="132">
        <v>6856</v>
      </c>
      <c r="L41" s="132">
        <v>5570.5</v>
      </c>
      <c r="M41" s="132">
        <v>2455.3050000000003</v>
      </c>
      <c r="N41" s="132">
        <v>18952.555</v>
      </c>
      <c r="P41" s="124">
        <v>57.341849148418696</v>
      </c>
      <c r="R41" s="132">
        <v>272.37378345498882</v>
      </c>
      <c r="T41" s="132">
        <v>19224.92878345499</v>
      </c>
      <c r="U41" s="124">
        <v>16662.09728932584</v>
      </c>
    </row>
    <row r="42" spans="1:21" x14ac:dyDescent="0.3">
      <c r="A42" s="130">
        <v>104600</v>
      </c>
      <c r="B42" s="130">
        <v>3412199</v>
      </c>
      <c r="C42" s="131" t="s">
        <v>89</v>
      </c>
      <c r="D42" s="124">
        <v>198</v>
      </c>
      <c r="F42" s="132">
        <v>1485</v>
      </c>
      <c r="G42" s="132">
        <v>396</v>
      </c>
      <c r="H42" s="132">
        <v>1881</v>
      </c>
      <c r="I42" s="132">
        <v>2277</v>
      </c>
      <c r="J42" s="132">
        <v>891</v>
      </c>
      <c r="K42" s="132">
        <v>3168</v>
      </c>
      <c r="L42" s="132">
        <v>2574</v>
      </c>
      <c r="M42" s="132">
        <v>1134.5400000000002</v>
      </c>
      <c r="N42" s="132">
        <v>8757.5400000000009</v>
      </c>
      <c r="P42" s="124">
        <v>87.999999999999901</v>
      </c>
      <c r="R42" s="132">
        <v>417.99999999999955</v>
      </c>
      <c r="T42" s="132">
        <v>9175.5400000000009</v>
      </c>
      <c r="U42" s="124">
        <v>7667.26</v>
      </c>
    </row>
    <row r="43" spans="1:21" x14ac:dyDescent="0.3">
      <c r="A43" s="130">
        <v>104610</v>
      </c>
      <c r="B43" s="130">
        <v>3412214</v>
      </c>
      <c r="C43" s="131" t="s">
        <v>74</v>
      </c>
      <c r="D43" s="124">
        <v>338</v>
      </c>
      <c r="F43" s="132">
        <v>2535</v>
      </c>
      <c r="G43" s="132">
        <v>676</v>
      </c>
      <c r="H43" s="132">
        <v>3211</v>
      </c>
      <c r="I43" s="132">
        <v>3887</v>
      </c>
      <c r="J43" s="132">
        <v>1521</v>
      </c>
      <c r="K43" s="132">
        <v>5408</v>
      </c>
      <c r="L43" s="132">
        <v>4394</v>
      </c>
      <c r="M43" s="132">
        <v>1936.7400000000002</v>
      </c>
      <c r="N43" s="132">
        <v>14949.74</v>
      </c>
      <c r="P43" s="124">
        <v>176.99999999999986</v>
      </c>
      <c r="R43" s="132">
        <v>840.74999999999932</v>
      </c>
      <c r="T43" s="132">
        <v>15790.49</v>
      </c>
      <c r="U43" s="124">
        <v>16928.149999999998</v>
      </c>
    </row>
    <row r="44" spans="1:21" x14ac:dyDescent="0.3">
      <c r="A44" s="130">
        <v>104611</v>
      </c>
      <c r="B44" s="130">
        <v>3412215</v>
      </c>
      <c r="C44" s="131" t="s">
        <v>62</v>
      </c>
      <c r="D44" s="124">
        <v>207</v>
      </c>
      <c r="F44" s="132">
        <v>1552.5</v>
      </c>
      <c r="G44" s="132">
        <v>414</v>
      </c>
      <c r="H44" s="132">
        <v>1966.5</v>
      </c>
      <c r="I44" s="132">
        <v>2380.5</v>
      </c>
      <c r="J44" s="132">
        <v>931.5</v>
      </c>
      <c r="K44" s="132">
        <v>3312</v>
      </c>
      <c r="L44" s="132">
        <v>2691</v>
      </c>
      <c r="M44" s="132">
        <v>1186.1100000000001</v>
      </c>
      <c r="N44" s="132">
        <v>9155.61</v>
      </c>
      <c r="P44" s="124">
        <v>69.999999999999915</v>
      </c>
      <c r="R44" s="132">
        <v>332.4999999999996</v>
      </c>
      <c r="T44" s="132">
        <v>9488.11</v>
      </c>
      <c r="U44" s="124">
        <v>9897.65</v>
      </c>
    </row>
    <row r="45" spans="1:21" x14ac:dyDescent="0.3">
      <c r="A45" s="130">
        <v>130296</v>
      </c>
      <c r="B45" s="130">
        <v>3412218</v>
      </c>
      <c r="C45" s="131" t="s">
        <v>66</v>
      </c>
      <c r="D45" s="124">
        <v>158</v>
      </c>
      <c r="F45" s="132">
        <v>1185</v>
      </c>
      <c r="G45" s="132">
        <v>316</v>
      </c>
      <c r="H45" s="132">
        <v>1501</v>
      </c>
      <c r="I45" s="132">
        <v>1817</v>
      </c>
      <c r="J45" s="132">
        <v>711</v>
      </c>
      <c r="K45" s="132">
        <v>2528</v>
      </c>
      <c r="L45" s="132">
        <v>2054</v>
      </c>
      <c r="M45" s="132">
        <v>905.34</v>
      </c>
      <c r="N45" s="132">
        <v>6988.34</v>
      </c>
      <c r="P45" s="124">
        <v>109</v>
      </c>
      <c r="R45" s="132">
        <v>517.75</v>
      </c>
      <c r="T45" s="132">
        <v>7506.09</v>
      </c>
      <c r="U45" s="124">
        <v>6648.79</v>
      </c>
    </row>
    <row r="46" spans="1:21" x14ac:dyDescent="0.3">
      <c r="A46" s="130">
        <v>130395</v>
      </c>
      <c r="B46" s="130">
        <v>3412221</v>
      </c>
      <c r="C46" s="131" t="s">
        <v>79</v>
      </c>
      <c r="D46" s="124">
        <v>396</v>
      </c>
      <c r="F46" s="132">
        <v>2970</v>
      </c>
      <c r="G46" s="132">
        <v>792</v>
      </c>
      <c r="H46" s="132">
        <v>3762</v>
      </c>
      <c r="I46" s="132">
        <v>4554</v>
      </c>
      <c r="J46" s="132">
        <v>1782</v>
      </c>
      <c r="K46" s="132">
        <v>6336</v>
      </c>
      <c r="L46" s="132">
        <v>5148</v>
      </c>
      <c r="M46" s="132">
        <v>2269.0800000000004</v>
      </c>
      <c r="N46" s="132">
        <v>17515.080000000002</v>
      </c>
      <c r="P46" s="124">
        <v>198.9999999999998</v>
      </c>
      <c r="R46" s="132">
        <v>945.24999999999909</v>
      </c>
      <c r="T46" s="132">
        <v>18460.330000000002</v>
      </c>
      <c r="U46" s="124">
        <v>18702.079999999998</v>
      </c>
    </row>
    <row r="47" spans="1:21" x14ac:dyDescent="0.3">
      <c r="A47" s="130">
        <v>131313</v>
      </c>
      <c r="B47" s="130">
        <v>3412222</v>
      </c>
      <c r="C47" s="131" t="s">
        <v>70</v>
      </c>
      <c r="D47" s="124">
        <v>312</v>
      </c>
      <c r="F47" s="132">
        <v>2340</v>
      </c>
      <c r="G47" s="132">
        <v>624</v>
      </c>
      <c r="H47" s="132">
        <v>2964</v>
      </c>
      <c r="I47" s="132">
        <v>3588</v>
      </c>
      <c r="J47" s="132">
        <v>1404</v>
      </c>
      <c r="K47" s="132">
        <v>4992</v>
      </c>
      <c r="L47" s="132">
        <v>4056</v>
      </c>
      <c r="M47" s="132">
        <v>1787.7600000000002</v>
      </c>
      <c r="N47" s="132">
        <v>13799.76</v>
      </c>
      <c r="P47" s="124">
        <v>180.99999999999994</v>
      </c>
      <c r="R47" s="132">
        <v>859.74999999999977</v>
      </c>
      <c r="T47" s="132">
        <v>14659.51</v>
      </c>
      <c r="U47" s="124">
        <v>12705.09</v>
      </c>
    </row>
    <row r="48" spans="1:21" x14ac:dyDescent="0.3">
      <c r="A48" s="130">
        <v>131480</v>
      </c>
      <c r="B48" s="130">
        <v>3412226</v>
      </c>
      <c r="C48" s="131" t="s">
        <v>84</v>
      </c>
      <c r="D48" s="124">
        <v>253</v>
      </c>
      <c r="F48" s="132">
        <v>1897.5</v>
      </c>
      <c r="G48" s="132">
        <v>506</v>
      </c>
      <c r="H48" s="132">
        <v>2403.5</v>
      </c>
      <c r="I48" s="132">
        <v>2909.5</v>
      </c>
      <c r="J48" s="132">
        <v>1138.5</v>
      </c>
      <c r="K48" s="132">
        <v>4048</v>
      </c>
      <c r="L48" s="132">
        <v>3289</v>
      </c>
      <c r="M48" s="132">
        <v>1449.69</v>
      </c>
      <c r="N48" s="132">
        <v>11190.19</v>
      </c>
      <c r="P48" s="124">
        <v>141.99999999999991</v>
      </c>
      <c r="R48" s="132">
        <v>674.49999999999955</v>
      </c>
      <c r="T48" s="132">
        <v>11864.69</v>
      </c>
      <c r="U48" s="124">
        <v>10378.84</v>
      </c>
    </row>
    <row r="49" spans="1:21" x14ac:dyDescent="0.3">
      <c r="A49" s="130">
        <v>131597</v>
      </c>
      <c r="B49" s="130">
        <v>3412227</v>
      </c>
      <c r="C49" s="131" t="s">
        <v>99</v>
      </c>
      <c r="D49" s="124">
        <v>421</v>
      </c>
      <c r="F49" s="132">
        <v>3157.5</v>
      </c>
      <c r="G49" s="132">
        <v>842</v>
      </c>
      <c r="H49" s="132">
        <v>3999.5</v>
      </c>
      <c r="I49" s="132">
        <v>4841.5</v>
      </c>
      <c r="J49" s="132">
        <v>1894.5</v>
      </c>
      <c r="K49" s="132">
        <v>6736</v>
      </c>
      <c r="L49" s="132">
        <v>5473</v>
      </c>
      <c r="M49" s="132">
        <v>2412.3300000000004</v>
      </c>
      <c r="N49" s="132">
        <v>18620.830000000002</v>
      </c>
      <c r="P49" s="124">
        <v>237.99999999999986</v>
      </c>
      <c r="R49" s="132">
        <v>1130.4999999999993</v>
      </c>
      <c r="T49" s="132">
        <v>19751.330000000002</v>
      </c>
      <c r="U49" s="124">
        <v>17352.345225988702</v>
      </c>
    </row>
    <row r="50" spans="1:21" x14ac:dyDescent="0.3">
      <c r="A50" s="130">
        <v>131800</v>
      </c>
      <c r="B50" s="130">
        <v>3412229</v>
      </c>
      <c r="C50" s="131" t="s">
        <v>77</v>
      </c>
      <c r="D50" s="124">
        <v>399</v>
      </c>
      <c r="F50" s="132">
        <v>2992.5</v>
      </c>
      <c r="G50" s="132">
        <v>798</v>
      </c>
      <c r="H50" s="132">
        <v>3790.5</v>
      </c>
      <c r="I50" s="132">
        <v>4588.5</v>
      </c>
      <c r="J50" s="132">
        <v>1795.5</v>
      </c>
      <c r="K50" s="132">
        <v>6384</v>
      </c>
      <c r="L50" s="132">
        <v>5187</v>
      </c>
      <c r="M50" s="132">
        <v>2286.27</v>
      </c>
      <c r="N50" s="132">
        <v>17647.77</v>
      </c>
      <c r="P50" s="124">
        <v>194.99999999999991</v>
      </c>
      <c r="R50" s="132">
        <v>926.24999999999955</v>
      </c>
      <c r="T50" s="132">
        <v>18574.02</v>
      </c>
      <c r="U50" s="124">
        <v>17921.636666666669</v>
      </c>
    </row>
    <row r="51" spans="1:21" x14ac:dyDescent="0.3">
      <c r="A51" s="130">
        <v>131818</v>
      </c>
      <c r="B51" s="130">
        <v>3412230</v>
      </c>
      <c r="C51" s="131" t="s">
        <v>68</v>
      </c>
      <c r="D51" s="124">
        <v>379</v>
      </c>
      <c r="F51" s="132">
        <v>2842.5</v>
      </c>
      <c r="G51" s="132">
        <v>758</v>
      </c>
      <c r="H51" s="132">
        <v>3600.5</v>
      </c>
      <c r="I51" s="132">
        <v>4358.5</v>
      </c>
      <c r="J51" s="132">
        <v>1705.5</v>
      </c>
      <c r="K51" s="132">
        <v>6064</v>
      </c>
      <c r="L51" s="132">
        <v>4927</v>
      </c>
      <c r="M51" s="132">
        <v>2171.67</v>
      </c>
      <c r="N51" s="132">
        <v>16763.169999999998</v>
      </c>
      <c r="P51" s="124">
        <v>176.99999999999997</v>
      </c>
      <c r="R51" s="132">
        <v>840.74999999999989</v>
      </c>
      <c r="T51" s="132">
        <v>17603.919999999998</v>
      </c>
      <c r="U51" s="124">
        <v>18717.36</v>
      </c>
    </row>
    <row r="52" spans="1:21" x14ac:dyDescent="0.3">
      <c r="A52" s="130">
        <v>132176</v>
      </c>
      <c r="B52" s="130">
        <v>3412232</v>
      </c>
      <c r="C52" s="131" t="s">
        <v>109</v>
      </c>
      <c r="D52" s="124">
        <v>227</v>
      </c>
      <c r="F52" s="132">
        <v>1702.5</v>
      </c>
      <c r="G52" s="132">
        <v>454</v>
      </c>
      <c r="H52" s="132">
        <v>2156.5</v>
      </c>
      <c r="I52" s="132">
        <v>2610.5</v>
      </c>
      <c r="J52" s="132">
        <v>1021.5</v>
      </c>
      <c r="K52" s="132">
        <v>3632</v>
      </c>
      <c r="L52" s="132">
        <v>2951</v>
      </c>
      <c r="M52" s="132">
        <v>1300.71</v>
      </c>
      <c r="N52" s="132">
        <v>10040.209999999999</v>
      </c>
      <c r="P52" s="124">
        <v>113.99999999999996</v>
      </c>
      <c r="R52" s="132">
        <v>541.49999999999977</v>
      </c>
      <c r="T52" s="132">
        <v>10581.71</v>
      </c>
      <c r="U52" s="124">
        <v>9266.64</v>
      </c>
    </row>
    <row r="53" spans="1:21" x14ac:dyDescent="0.3">
      <c r="A53" s="130">
        <v>132793</v>
      </c>
      <c r="B53" s="130">
        <v>3412233</v>
      </c>
      <c r="C53" s="131" t="s">
        <v>149</v>
      </c>
      <c r="D53" s="124">
        <v>413</v>
      </c>
      <c r="F53" s="132">
        <v>3097.5</v>
      </c>
      <c r="G53" s="132">
        <v>826</v>
      </c>
      <c r="H53" s="132">
        <v>3923.5</v>
      </c>
      <c r="I53" s="132">
        <v>4749.5</v>
      </c>
      <c r="J53" s="132">
        <v>1858.5</v>
      </c>
      <c r="K53" s="132">
        <v>6608</v>
      </c>
      <c r="L53" s="132">
        <v>5369</v>
      </c>
      <c r="M53" s="132">
        <v>2366.4900000000002</v>
      </c>
      <c r="N53" s="132">
        <v>18266.990000000002</v>
      </c>
      <c r="P53" s="124">
        <v>111.00000000000006</v>
      </c>
      <c r="R53" s="132">
        <v>527.25000000000023</v>
      </c>
      <c r="T53" s="132">
        <v>18794.240000000002</v>
      </c>
      <c r="U53" s="124">
        <v>18698.54</v>
      </c>
    </row>
    <row r="54" spans="1:21" x14ac:dyDescent="0.3">
      <c r="A54" s="130">
        <v>132796</v>
      </c>
      <c r="B54" s="130">
        <v>3412234</v>
      </c>
      <c r="C54" s="131" t="s">
        <v>148</v>
      </c>
      <c r="D54" s="124">
        <v>410</v>
      </c>
      <c r="F54" s="132">
        <v>3075</v>
      </c>
      <c r="G54" s="132">
        <v>820</v>
      </c>
      <c r="H54" s="132">
        <v>3895</v>
      </c>
      <c r="I54" s="132">
        <v>4715</v>
      </c>
      <c r="J54" s="132">
        <v>1845</v>
      </c>
      <c r="K54" s="132">
        <v>6560</v>
      </c>
      <c r="L54" s="132">
        <v>5330</v>
      </c>
      <c r="M54" s="132">
        <v>2349.3000000000002</v>
      </c>
      <c r="N54" s="132">
        <v>18134.3</v>
      </c>
      <c r="P54" s="124">
        <v>162.99999999999997</v>
      </c>
      <c r="R54" s="132">
        <v>774.24999999999989</v>
      </c>
      <c r="T54" s="132">
        <v>18908.55</v>
      </c>
      <c r="U54" s="124">
        <v>17371.3</v>
      </c>
    </row>
    <row r="55" spans="1:21" x14ac:dyDescent="0.3">
      <c r="A55" s="130">
        <v>133332</v>
      </c>
      <c r="B55" s="130">
        <v>3412235</v>
      </c>
      <c r="C55" s="131" t="s">
        <v>73</v>
      </c>
      <c r="D55" s="124">
        <v>395</v>
      </c>
      <c r="F55" s="132">
        <v>2962.5</v>
      </c>
      <c r="G55" s="132">
        <v>790</v>
      </c>
      <c r="H55" s="132">
        <v>3752.5</v>
      </c>
      <c r="I55" s="132">
        <v>4542.5</v>
      </c>
      <c r="J55" s="132">
        <v>1777.5</v>
      </c>
      <c r="K55" s="132">
        <v>6320</v>
      </c>
      <c r="L55" s="132">
        <v>5135</v>
      </c>
      <c r="M55" s="132">
        <v>2263.3500000000004</v>
      </c>
      <c r="N55" s="132">
        <v>17470.849999999999</v>
      </c>
      <c r="P55" s="124">
        <v>118.00000000000006</v>
      </c>
      <c r="R55" s="132">
        <v>560.50000000000023</v>
      </c>
      <c r="T55" s="132">
        <v>18031.349999999999</v>
      </c>
      <c r="U55" s="124">
        <v>18362.91</v>
      </c>
    </row>
    <row r="56" spans="1:21" x14ac:dyDescent="0.3">
      <c r="A56" s="130">
        <v>133329</v>
      </c>
      <c r="B56" s="130">
        <v>3412236</v>
      </c>
      <c r="C56" s="131" t="s">
        <v>104</v>
      </c>
      <c r="D56" s="124">
        <v>368</v>
      </c>
      <c r="F56" s="132">
        <v>2760</v>
      </c>
      <c r="G56" s="132">
        <v>736</v>
      </c>
      <c r="H56" s="132">
        <v>3496</v>
      </c>
      <c r="I56" s="132">
        <v>4232</v>
      </c>
      <c r="J56" s="132">
        <v>1656</v>
      </c>
      <c r="K56" s="132">
        <v>5888</v>
      </c>
      <c r="L56" s="132">
        <v>4784</v>
      </c>
      <c r="M56" s="132">
        <v>2108.6400000000003</v>
      </c>
      <c r="N56" s="132">
        <v>16276.64</v>
      </c>
      <c r="P56" s="124">
        <v>198.00000000000014</v>
      </c>
      <c r="R56" s="132">
        <v>940.50000000000068</v>
      </c>
      <c r="T56" s="132">
        <v>17217.14</v>
      </c>
      <c r="U56" s="124">
        <v>16312.5</v>
      </c>
    </row>
    <row r="57" spans="1:21" x14ac:dyDescent="0.3">
      <c r="A57" s="130">
        <v>133330</v>
      </c>
      <c r="B57" s="130">
        <v>3412237</v>
      </c>
      <c r="C57" s="131" t="s">
        <v>98</v>
      </c>
      <c r="D57" s="124">
        <v>415</v>
      </c>
      <c r="F57" s="132">
        <v>3112.5</v>
      </c>
      <c r="G57" s="132">
        <v>830</v>
      </c>
      <c r="H57" s="132">
        <v>3942.5</v>
      </c>
      <c r="I57" s="132">
        <v>4772.5</v>
      </c>
      <c r="J57" s="132">
        <v>1867.5</v>
      </c>
      <c r="K57" s="132">
        <v>6640</v>
      </c>
      <c r="L57" s="132">
        <v>5395</v>
      </c>
      <c r="M57" s="132">
        <v>2377.9500000000003</v>
      </c>
      <c r="N57" s="132">
        <v>18355.45</v>
      </c>
      <c r="P57" s="124">
        <v>65.999999999999901</v>
      </c>
      <c r="R57" s="132">
        <v>313.49999999999955</v>
      </c>
      <c r="T57" s="132">
        <v>18668.95</v>
      </c>
      <c r="U57" s="124">
        <v>18564.32</v>
      </c>
    </row>
    <row r="58" spans="1:21" x14ac:dyDescent="0.3">
      <c r="A58" s="130">
        <v>133338</v>
      </c>
      <c r="B58" s="130">
        <v>3412238</v>
      </c>
      <c r="C58" s="131" t="s">
        <v>101</v>
      </c>
      <c r="D58" s="124">
        <v>334</v>
      </c>
      <c r="F58" s="132">
        <v>2505</v>
      </c>
      <c r="G58" s="132">
        <v>668</v>
      </c>
      <c r="H58" s="132">
        <v>3173</v>
      </c>
      <c r="I58" s="132">
        <v>3841</v>
      </c>
      <c r="J58" s="132">
        <v>1503</v>
      </c>
      <c r="K58" s="132">
        <v>5344</v>
      </c>
      <c r="L58" s="132">
        <v>4342</v>
      </c>
      <c r="M58" s="132">
        <v>1913.8200000000002</v>
      </c>
      <c r="N58" s="132">
        <v>14772.82</v>
      </c>
      <c r="P58" s="124">
        <v>121.9999999999999</v>
      </c>
      <c r="R58" s="132">
        <v>579.49999999999955</v>
      </c>
      <c r="T58" s="132">
        <v>15352.32</v>
      </c>
      <c r="U58" s="124">
        <v>14001.69</v>
      </c>
    </row>
    <row r="59" spans="1:21" x14ac:dyDescent="0.3">
      <c r="A59" s="130">
        <v>133337</v>
      </c>
      <c r="B59" s="130">
        <v>3412239</v>
      </c>
      <c r="C59" s="131" t="s">
        <v>127</v>
      </c>
      <c r="D59" s="124">
        <v>195</v>
      </c>
      <c r="F59" s="132">
        <v>1462.5</v>
      </c>
      <c r="G59" s="132">
        <v>390</v>
      </c>
      <c r="H59" s="132">
        <v>1852.5</v>
      </c>
      <c r="I59" s="132">
        <v>2242.5</v>
      </c>
      <c r="J59" s="132">
        <v>877.5</v>
      </c>
      <c r="K59" s="132">
        <v>3120</v>
      </c>
      <c r="L59" s="132">
        <v>2535</v>
      </c>
      <c r="M59" s="132">
        <v>1117.3500000000001</v>
      </c>
      <c r="N59" s="132">
        <v>8624.85</v>
      </c>
      <c r="P59" s="124">
        <v>64.999999999999929</v>
      </c>
      <c r="R59" s="132">
        <v>308.74999999999966</v>
      </c>
      <c r="T59" s="132">
        <v>8933.6</v>
      </c>
      <c r="U59" s="124">
        <v>9119.0300000000007</v>
      </c>
    </row>
    <row r="60" spans="1:21" x14ac:dyDescent="0.3">
      <c r="A60" s="130">
        <v>133331</v>
      </c>
      <c r="B60" s="130">
        <v>3412240</v>
      </c>
      <c r="C60" s="131" t="s">
        <v>87</v>
      </c>
      <c r="D60" s="124">
        <v>609.5</v>
      </c>
      <c r="F60" s="132">
        <v>4571.25</v>
      </c>
      <c r="G60" s="132">
        <v>1219</v>
      </c>
      <c r="H60" s="132">
        <v>5790.25</v>
      </c>
      <c r="I60" s="132">
        <v>7009.25</v>
      </c>
      <c r="J60" s="132">
        <v>2742.75</v>
      </c>
      <c r="K60" s="132">
        <v>9752</v>
      </c>
      <c r="L60" s="132">
        <v>7923.5</v>
      </c>
      <c r="M60" s="132">
        <v>3492.4350000000004</v>
      </c>
      <c r="N60" s="132">
        <v>26958.185000000001</v>
      </c>
      <c r="P60" s="124">
        <v>222.38513513513524</v>
      </c>
      <c r="R60" s="132">
        <v>1056.3293918918923</v>
      </c>
      <c r="T60" s="132">
        <v>28014.514391891895</v>
      </c>
      <c r="U60" s="124">
        <v>25508.958506493505</v>
      </c>
    </row>
    <row r="61" spans="1:21" x14ac:dyDescent="0.3">
      <c r="A61" s="130">
        <v>133334</v>
      </c>
      <c r="B61" s="130">
        <v>3412241</v>
      </c>
      <c r="C61" s="131" t="s">
        <v>83</v>
      </c>
      <c r="D61" s="124">
        <v>414</v>
      </c>
      <c r="F61" s="132">
        <v>3105</v>
      </c>
      <c r="G61" s="132">
        <v>828</v>
      </c>
      <c r="H61" s="132">
        <v>3933</v>
      </c>
      <c r="I61" s="132">
        <v>4761</v>
      </c>
      <c r="J61" s="132">
        <v>1863</v>
      </c>
      <c r="K61" s="132">
        <v>6624</v>
      </c>
      <c r="L61" s="132">
        <v>5382</v>
      </c>
      <c r="M61" s="132">
        <v>2372.2200000000003</v>
      </c>
      <c r="N61" s="132">
        <v>18311.22</v>
      </c>
      <c r="P61" s="124">
        <v>117.00000000000004</v>
      </c>
      <c r="R61" s="132">
        <v>555.75000000000023</v>
      </c>
      <c r="T61" s="132">
        <v>18866.97</v>
      </c>
      <c r="U61" s="124">
        <v>17653.29</v>
      </c>
    </row>
    <row r="62" spans="1:21" x14ac:dyDescent="0.3">
      <c r="A62" s="130">
        <v>136118</v>
      </c>
      <c r="B62" s="130">
        <v>3412242</v>
      </c>
      <c r="C62" s="131" t="s">
        <v>76</v>
      </c>
      <c r="D62" s="124">
        <v>471</v>
      </c>
      <c r="F62" s="132">
        <v>3532.5</v>
      </c>
      <c r="G62" s="132">
        <v>942</v>
      </c>
      <c r="H62" s="132">
        <v>4474.5</v>
      </c>
      <c r="I62" s="132">
        <v>5416.5</v>
      </c>
      <c r="J62" s="132">
        <v>2119.5</v>
      </c>
      <c r="K62" s="132">
        <v>7536</v>
      </c>
      <c r="L62" s="132">
        <v>6123</v>
      </c>
      <c r="M62" s="132">
        <v>2698.8300000000004</v>
      </c>
      <c r="N62" s="132">
        <v>20832.330000000002</v>
      </c>
      <c r="P62" s="124">
        <v>229.00000000000006</v>
      </c>
      <c r="R62" s="132">
        <v>1087.7500000000002</v>
      </c>
      <c r="T62" s="132">
        <v>21920.080000000002</v>
      </c>
      <c r="U62" s="124">
        <v>20313.12</v>
      </c>
    </row>
    <row r="63" spans="1:21" x14ac:dyDescent="0.3">
      <c r="A63" s="130">
        <v>104613</v>
      </c>
      <c r="B63" s="130">
        <v>3413001</v>
      </c>
      <c r="C63" s="131" t="s">
        <v>113</v>
      </c>
      <c r="D63" s="124">
        <v>249</v>
      </c>
      <c r="F63" s="132">
        <v>1867.5</v>
      </c>
      <c r="G63" s="132">
        <v>498</v>
      </c>
      <c r="H63" s="132">
        <v>2365.5</v>
      </c>
      <c r="I63" s="132">
        <v>2863.5</v>
      </c>
      <c r="J63" s="132">
        <v>1120.5</v>
      </c>
      <c r="K63" s="132">
        <v>3984</v>
      </c>
      <c r="L63" s="132">
        <v>3237</v>
      </c>
      <c r="M63" s="132">
        <v>1426.7700000000002</v>
      </c>
      <c r="N63" s="132">
        <v>11013.27</v>
      </c>
      <c r="P63" s="124">
        <v>135.99999999999991</v>
      </c>
      <c r="R63" s="132">
        <v>645.99999999999955</v>
      </c>
      <c r="T63" s="132">
        <v>11659.27</v>
      </c>
      <c r="U63" s="124">
        <v>11612.349056016597</v>
      </c>
    </row>
    <row r="64" spans="1:21" x14ac:dyDescent="0.3">
      <c r="A64" s="130">
        <v>104616</v>
      </c>
      <c r="B64" s="130">
        <v>3413015</v>
      </c>
      <c r="C64" s="131" t="s">
        <v>115</v>
      </c>
      <c r="D64" s="124">
        <v>156</v>
      </c>
      <c r="F64" s="132">
        <v>1170</v>
      </c>
      <c r="G64" s="132">
        <v>312</v>
      </c>
      <c r="H64" s="132">
        <v>1482</v>
      </c>
      <c r="I64" s="132">
        <v>1794</v>
      </c>
      <c r="J64" s="132">
        <v>702</v>
      </c>
      <c r="K64" s="132">
        <v>2496</v>
      </c>
      <c r="L64" s="132">
        <v>2028</v>
      </c>
      <c r="M64" s="132">
        <v>893.88000000000011</v>
      </c>
      <c r="N64" s="132">
        <v>6899.88</v>
      </c>
      <c r="P64" s="124">
        <v>78.999999999999943</v>
      </c>
      <c r="R64" s="132">
        <v>375.24999999999972</v>
      </c>
      <c r="T64" s="132">
        <v>7275.13</v>
      </c>
      <c r="U64" s="124">
        <v>8303.9399999999987</v>
      </c>
    </row>
    <row r="65" spans="1:21" x14ac:dyDescent="0.3">
      <c r="A65" s="130">
        <v>133333</v>
      </c>
      <c r="B65" s="130">
        <v>3413021</v>
      </c>
      <c r="C65" s="131" t="s">
        <v>80</v>
      </c>
      <c r="D65" s="124">
        <v>419</v>
      </c>
      <c r="F65" s="132">
        <v>3142.5</v>
      </c>
      <c r="G65" s="132">
        <v>838</v>
      </c>
      <c r="H65" s="132">
        <v>3980.5</v>
      </c>
      <c r="I65" s="132">
        <v>4818.5</v>
      </c>
      <c r="J65" s="132">
        <v>1885.5</v>
      </c>
      <c r="K65" s="132">
        <v>6704</v>
      </c>
      <c r="L65" s="132">
        <v>5447</v>
      </c>
      <c r="M65" s="132">
        <v>2400.8700000000003</v>
      </c>
      <c r="N65" s="132">
        <v>18532.37</v>
      </c>
      <c r="P65" s="124">
        <v>191.99999999999994</v>
      </c>
      <c r="R65" s="132">
        <v>911.99999999999977</v>
      </c>
      <c r="T65" s="132">
        <v>19444.37</v>
      </c>
      <c r="U65" s="124">
        <v>19246.759999999998</v>
      </c>
    </row>
    <row r="66" spans="1:21" x14ac:dyDescent="0.3">
      <c r="A66" s="130">
        <v>133336</v>
      </c>
      <c r="B66" s="130">
        <v>3413022</v>
      </c>
      <c r="C66" s="131" t="s">
        <v>69</v>
      </c>
      <c r="D66" s="124">
        <v>415</v>
      </c>
      <c r="F66" s="132">
        <v>3112.5</v>
      </c>
      <c r="G66" s="132">
        <v>830</v>
      </c>
      <c r="H66" s="132">
        <v>3942.5</v>
      </c>
      <c r="I66" s="132">
        <v>4772.5</v>
      </c>
      <c r="J66" s="132">
        <v>1867.5</v>
      </c>
      <c r="K66" s="132">
        <v>6640</v>
      </c>
      <c r="L66" s="132">
        <v>5395</v>
      </c>
      <c r="M66" s="132">
        <v>2377.9500000000003</v>
      </c>
      <c r="N66" s="132">
        <v>18355.45</v>
      </c>
      <c r="P66" s="124">
        <v>183.00000000000009</v>
      </c>
      <c r="R66" s="132">
        <v>869.25000000000045</v>
      </c>
      <c r="T66" s="132">
        <v>19224.7</v>
      </c>
      <c r="U66" s="124">
        <v>18855.52</v>
      </c>
    </row>
    <row r="67" spans="1:21" x14ac:dyDescent="0.3">
      <c r="A67" s="130">
        <v>133335</v>
      </c>
      <c r="B67" s="130">
        <v>3413023</v>
      </c>
      <c r="C67" s="131" t="s">
        <v>63</v>
      </c>
      <c r="D67" s="124">
        <v>401</v>
      </c>
      <c r="F67" s="132">
        <v>3007.5</v>
      </c>
      <c r="G67" s="132">
        <v>802</v>
      </c>
      <c r="H67" s="132">
        <v>3809.5</v>
      </c>
      <c r="I67" s="132">
        <v>4611.5</v>
      </c>
      <c r="J67" s="132">
        <v>1804.5</v>
      </c>
      <c r="K67" s="132">
        <v>6416</v>
      </c>
      <c r="L67" s="132">
        <v>5213</v>
      </c>
      <c r="M67" s="132">
        <v>2297.73</v>
      </c>
      <c r="N67" s="132">
        <v>17736.23</v>
      </c>
      <c r="P67" s="124">
        <v>149</v>
      </c>
      <c r="R67" s="132">
        <v>707.75</v>
      </c>
      <c r="T67" s="132">
        <v>18443.98</v>
      </c>
      <c r="U67" s="124">
        <v>18567.86</v>
      </c>
    </row>
    <row r="68" spans="1:21" x14ac:dyDescent="0.3">
      <c r="A68" s="130">
        <v>133615</v>
      </c>
      <c r="B68" s="130">
        <v>3413024</v>
      </c>
      <c r="C68" s="131" t="s">
        <v>140</v>
      </c>
      <c r="D68" s="124">
        <v>336</v>
      </c>
      <c r="F68" s="132">
        <v>2520</v>
      </c>
      <c r="G68" s="132">
        <v>672</v>
      </c>
      <c r="H68" s="132">
        <v>3192</v>
      </c>
      <c r="I68" s="132">
        <v>3864</v>
      </c>
      <c r="J68" s="132">
        <v>1512</v>
      </c>
      <c r="K68" s="132">
        <v>5376</v>
      </c>
      <c r="L68" s="132">
        <v>4368</v>
      </c>
      <c r="M68" s="132">
        <v>1925.2800000000002</v>
      </c>
      <c r="N68" s="132">
        <v>14861.28</v>
      </c>
      <c r="P68" s="124">
        <v>132.00000000000006</v>
      </c>
      <c r="R68" s="132">
        <v>627.00000000000023</v>
      </c>
      <c r="T68" s="132">
        <v>15488.28</v>
      </c>
      <c r="U68" s="124">
        <v>16237.83</v>
      </c>
    </row>
    <row r="69" spans="1:21" x14ac:dyDescent="0.3">
      <c r="A69" s="130">
        <v>133691</v>
      </c>
      <c r="B69" s="130">
        <v>3413025</v>
      </c>
      <c r="C69" s="131" t="s">
        <v>59</v>
      </c>
      <c r="D69" s="124">
        <v>308</v>
      </c>
      <c r="F69" s="132">
        <v>2310</v>
      </c>
      <c r="G69" s="132">
        <v>616</v>
      </c>
      <c r="H69" s="132">
        <v>2926</v>
      </c>
      <c r="I69" s="132">
        <v>3542</v>
      </c>
      <c r="J69" s="132">
        <v>1386</v>
      </c>
      <c r="K69" s="132">
        <v>4928</v>
      </c>
      <c r="L69" s="132">
        <v>4004</v>
      </c>
      <c r="M69" s="132">
        <v>1764.8400000000001</v>
      </c>
      <c r="N69" s="132">
        <v>13622.84</v>
      </c>
      <c r="P69" s="124">
        <v>163.99999999999986</v>
      </c>
      <c r="R69" s="132">
        <v>778.99999999999932</v>
      </c>
      <c r="T69" s="132">
        <v>14401.84</v>
      </c>
      <c r="U69" s="124">
        <v>13385.96</v>
      </c>
    </row>
    <row r="70" spans="1:21" x14ac:dyDescent="0.3">
      <c r="A70" s="130">
        <v>133702</v>
      </c>
      <c r="B70" s="130">
        <v>3413026</v>
      </c>
      <c r="C70" s="131" t="s">
        <v>92</v>
      </c>
      <c r="D70" s="124">
        <v>208</v>
      </c>
      <c r="F70" s="132">
        <v>1560</v>
      </c>
      <c r="G70" s="132">
        <v>416</v>
      </c>
      <c r="H70" s="132">
        <v>1976</v>
      </c>
      <c r="I70" s="132">
        <v>2392</v>
      </c>
      <c r="J70" s="132">
        <v>936</v>
      </c>
      <c r="K70" s="132">
        <v>3328</v>
      </c>
      <c r="L70" s="132">
        <v>2704</v>
      </c>
      <c r="M70" s="132">
        <v>1191.8400000000001</v>
      </c>
      <c r="N70" s="132">
        <v>9199.84</v>
      </c>
      <c r="P70" s="124">
        <v>94.999999999999957</v>
      </c>
      <c r="R70" s="132">
        <v>451.24999999999977</v>
      </c>
      <c r="T70" s="132">
        <v>9651.09</v>
      </c>
      <c r="U70" s="124">
        <v>9241.67</v>
      </c>
    </row>
    <row r="71" spans="1:21" x14ac:dyDescent="0.3">
      <c r="A71" s="130">
        <v>104622</v>
      </c>
      <c r="B71" s="130">
        <v>3413310</v>
      </c>
      <c r="C71" s="131" t="s">
        <v>110</v>
      </c>
      <c r="D71" s="124">
        <v>351</v>
      </c>
      <c r="F71" s="132">
        <v>2632.5</v>
      </c>
      <c r="G71" s="132">
        <v>702</v>
      </c>
      <c r="H71" s="132">
        <v>3334.5</v>
      </c>
      <c r="I71" s="132">
        <v>4036.5</v>
      </c>
      <c r="J71" s="132">
        <v>1579.5</v>
      </c>
      <c r="K71" s="132">
        <v>5616</v>
      </c>
      <c r="L71" s="132">
        <v>4563</v>
      </c>
      <c r="M71" s="132">
        <v>2011.2300000000002</v>
      </c>
      <c r="N71" s="132">
        <v>15524.73</v>
      </c>
      <c r="P71" s="124">
        <v>101.00000000000009</v>
      </c>
      <c r="R71" s="132">
        <v>479.7500000000004</v>
      </c>
      <c r="T71" s="132">
        <v>16004.48</v>
      </c>
      <c r="U71" s="124">
        <v>17689.68</v>
      </c>
    </row>
    <row r="72" spans="1:21" x14ac:dyDescent="0.3">
      <c r="A72" s="130">
        <v>104624</v>
      </c>
      <c r="B72" s="130">
        <v>3413327</v>
      </c>
      <c r="C72" s="131" t="s">
        <v>111</v>
      </c>
      <c r="D72" s="124">
        <v>209</v>
      </c>
      <c r="F72" s="132">
        <v>1567.5</v>
      </c>
      <c r="G72" s="132">
        <v>418</v>
      </c>
      <c r="H72" s="132">
        <v>1985.5</v>
      </c>
      <c r="I72" s="132">
        <v>2403.5</v>
      </c>
      <c r="J72" s="132">
        <v>940.5</v>
      </c>
      <c r="K72" s="132">
        <v>3344</v>
      </c>
      <c r="L72" s="132">
        <v>2717</v>
      </c>
      <c r="M72" s="132">
        <v>1197.5700000000002</v>
      </c>
      <c r="N72" s="132">
        <v>9244.07</v>
      </c>
      <c r="P72" s="124">
        <v>22.999999999999968</v>
      </c>
      <c r="R72" s="132">
        <v>109.24999999999984</v>
      </c>
      <c r="T72" s="132">
        <v>9353.32</v>
      </c>
      <c r="U72" s="124">
        <v>9431.82</v>
      </c>
    </row>
    <row r="73" spans="1:21" x14ac:dyDescent="0.3">
      <c r="A73" s="130">
        <v>104625</v>
      </c>
      <c r="B73" s="130">
        <v>3413329</v>
      </c>
      <c r="C73" s="131" t="s">
        <v>108</v>
      </c>
      <c r="D73" s="124">
        <v>425</v>
      </c>
      <c r="F73" s="132">
        <v>3187.5</v>
      </c>
      <c r="G73" s="132">
        <v>850</v>
      </c>
      <c r="H73" s="132">
        <v>4037.5</v>
      </c>
      <c r="I73" s="132">
        <v>4887.5</v>
      </c>
      <c r="J73" s="132">
        <v>1912.5</v>
      </c>
      <c r="K73" s="132">
        <v>6800</v>
      </c>
      <c r="L73" s="132">
        <v>5525</v>
      </c>
      <c r="M73" s="132">
        <v>2435.25</v>
      </c>
      <c r="N73" s="132">
        <v>18797.75</v>
      </c>
      <c r="P73" s="124">
        <v>12.99999999999998</v>
      </c>
      <c r="R73" s="132">
        <v>61.749999999999908</v>
      </c>
      <c r="T73" s="132">
        <v>18859.5</v>
      </c>
      <c r="U73" s="124">
        <v>18833</v>
      </c>
    </row>
    <row r="74" spans="1:21" x14ac:dyDescent="0.3">
      <c r="A74" s="130">
        <v>104629</v>
      </c>
      <c r="B74" s="130">
        <v>3413507</v>
      </c>
      <c r="C74" s="131" t="s">
        <v>119</v>
      </c>
      <c r="D74" s="124">
        <v>409</v>
      </c>
      <c r="F74" s="132">
        <v>3067.5</v>
      </c>
      <c r="G74" s="132">
        <v>818</v>
      </c>
      <c r="H74" s="132">
        <v>3885.5</v>
      </c>
      <c r="I74" s="132">
        <v>4703.5</v>
      </c>
      <c r="J74" s="132">
        <v>1840.5</v>
      </c>
      <c r="K74" s="132">
        <v>6544</v>
      </c>
      <c r="L74" s="132">
        <v>5317</v>
      </c>
      <c r="M74" s="132">
        <v>2343.5700000000002</v>
      </c>
      <c r="N74" s="132">
        <v>18090.07</v>
      </c>
      <c r="P74" s="124">
        <v>50.999999999999858</v>
      </c>
      <c r="R74" s="132">
        <v>242.24999999999932</v>
      </c>
      <c r="T74" s="132">
        <v>18332.32</v>
      </c>
      <c r="U74" s="124">
        <v>17806.385737179487</v>
      </c>
    </row>
    <row r="75" spans="1:21" x14ac:dyDescent="0.3">
      <c r="A75" s="130">
        <v>104632</v>
      </c>
      <c r="B75" s="130">
        <v>3413511</v>
      </c>
      <c r="C75" s="131" t="s">
        <v>126</v>
      </c>
      <c r="D75" s="124">
        <v>217</v>
      </c>
      <c r="F75" s="132">
        <v>1627.5</v>
      </c>
      <c r="G75" s="132">
        <v>434</v>
      </c>
      <c r="H75" s="132">
        <v>2061.5</v>
      </c>
      <c r="I75" s="132">
        <v>2495.5</v>
      </c>
      <c r="J75" s="132">
        <v>976.5</v>
      </c>
      <c r="K75" s="132">
        <v>3472</v>
      </c>
      <c r="L75" s="132">
        <v>2821</v>
      </c>
      <c r="M75" s="132">
        <v>1243.4100000000001</v>
      </c>
      <c r="N75" s="132">
        <v>9597.91</v>
      </c>
      <c r="P75" s="124">
        <v>100.99999999999996</v>
      </c>
      <c r="R75" s="132">
        <v>479.74999999999977</v>
      </c>
      <c r="T75" s="132">
        <v>10077.66</v>
      </c>
      <c r="U75" s="124">
        <v>9709.7099999999991</v>
      </c>
    </row>
    <row r="76" spans="1:21" x14ac:dyDescent="0.3">
      <c r="A76" s="130">
        <v>104633</v>
      </c>
      <c r="B76" s="130">
        <v>3413512</v>
      </c>
      <c r="C76" s="131" t="s">
        <v>120</v>
      </c>
      <c r="D76" s="124">
        <v>161</v>
      </c>
      <c r="F76" s="132">
        <v>1207.5</v>
      </c>
      <c r="G76" s="132">
        <v>322</v>
      </c>
      <c r="H76" s="132">
        <v>1529.5</v>
      </c>
      <c r="I76" s="132">
        <v>1851.5</v>
      </c>
      <c r="J76" s="132">
        <v>724.5</v>
      </c>
      <c r="K76" s="132">
        <v>2576</v>
      </c>
      <c r="L76" s="132">
        <v>2093</v>
      </c>
      <c r="M76" s="132">
        <v>922.53000000000009</v>
      </c>
      <c r="N76" s="132">
        <v>7121.03</v>
      </c>
      <c r="P76" s="124">
        <v>39.999999999999986</v>
      </c>
      <c r="R76" s="132">
        <v>189.99999999999994</v>
      </c>
      <c r="T76" s="132">
        <v>7311.03</v>
      </c>
      <c r="U76" s="124">
        <v>7979.97</v>
      </c>
    </row>
    <row r="77" spans="1:21" x14ac:dyDescent="0.3">
      <c r="A77" s="130">
        <v>104634</v>
      </c>
      <c r="B77" s="130">
        <v>3413513</v>
      </c>
      <c r="C77" s="131" t="s">
        <v>122</v>
      </c>
      <c r="D77" s="124">
        <v>309</v>
      </c>
      <c r="F77" s="132">
        <v>2317.5</v>
      </c>
      <c r="G77" s="132">
        <v>618</v>
      </c>
      <c r="H77" s="132">
        <v>2935.5</v>
      </c>
      <c r="I77" s="132">
        <v>3553.5</v>
      </c>
      <c r="J77" s="132">
        <v>1390.5</v>
      </c>
      <c r="K77" s="132">
        <v>4944</v>
      </c>
      <c r="L77" s="132">
        <v>4017</v>
      </c>
      <c r="M77" s="132">
        <v>1770.5700000000002</v>
      </c>
      <c r="N77" s="132">
        <v>13667.07</v>
      </c>
      <c r="P77" s="124">
        <v>88</v>
      </c>
      <c r="R77" s="132">
        <v>418</v>
      </c>
      <c r="T77" s="132">
        <v>14085.07</v>
      </c>
      <c r="U77" s="124">
        <v>13833.05</v>
      </c>
    </row>
    <row r="78" spans="1:21" x14ac:dyDescent="0.3">
      <c r="A78" s="130">
        <v>104635</v>
      </c>
      <c r="B78" s="130">
        <v>3413514</v>
      </c>
      <c r="C78" s="131" t="s">
        <v>123</v>
      </c>
      <c r="D78" s="124">
        <v>192</v>
      </c>
      <c r="F78" s="132">
        <v>1440</v>
      </c>
      <c r="G78" s="132">
        <v>384</v>
      </c>
      <c r="H78" s="132">
        <v>1824</v>
      </c>
      <c r="I78" s="132">
        <v>2208</v>
      </c>
      <c r="J78" s="132">
        <v>864</v>
      </c>
      <c r="K78" s="132">
        <v>3072</v>
      </c>
      <c r="L78" s="132">
        <v>2496</v>
      </c>
      <c r="M78" s="132">
        <v>1100.1600000000001</v>
      </c>
      <c r="N78" s="132">
        <v>8492.16</v>
      </c>
      <c r="P78" s="124">
        <v>63.999999999999929</v>
      </c>
      <c r="R78" s="132">
        <v>303.99999999999966</v>
      </c>
      <c r="T78" s="132">
        <v>8796.16</v>
      </c>
      <c r="U78" s="124">
        <v>8459.3499999999985</v>
      </c>
    </row>
    <row r="79" spans="1:21" x14ac:dyDescent="0.3">
      <c r="A79" s="130">
        <v>104636</v>
      </c>
      <c r="B79" s="130">
        <v>3413516</v>
      </c>
      <c r="C79" s="131" t="s">
        <v>124</v>
      </c>
      <c r="D79" s="124">
        <v>409</v>
      </c>
      <c r="F79" s="132">
        <v>3067.5</v>
      </c>
      <c r="G79" s="132">
        <v>818</v>
      </c>
      <c r="H79" s="132">
        <v>3885.5</v>
      </c>
      <c r="I79" s="132">
        <v>4703.5</v>
      </c>
      <c r="J79" s="132">
        <v>1840.5</v>
      </c>
      <c r="K79" s="132">
        <v>6544</v>
      </c>
      <c r="L79" s="132">
        <v>5317</v>
      </c>
      <c r="M79" s="132">
        <v>2343.5700000000002</v>
      </c>
      <c r="N79" s="132">
        <v>18090.07</v>
      </c>
      <c r="P79" s="124">
        <v>40</v>
      </c>
      <c r="R79" s="132">
        <v>190</v>
      </c>
      <c r="T79" s="132">
        <v>18280.07</v>
      </c>
      <c r="U79" s="124">
        <v>18633.48</v>
      </c>
    </row>
    <row r="80" spans="1:21" x14ac:dyDescent="0.3">
      <c r="A80" s="130">
        <v>104638</v>
      </c>
      <c r="B80" s="130">
        <v>3413523</v>
      </c>
      <c r="C80" s="131" t="s">
        <v>129</v>
      </c>
      <c r="D80" s="124">
        <v>315</v>
      </c>
      <c r="F80" s="132">
        <v>2362.5</v>
      </c>
      <c r="G80" s="132">
        <v>630</v>
      </c>
      <c r="H80" s="132">
        <v>2992.5</v>
      </c>
      <c r="I80" s="132">
        <v>3622.5</v>
      </c>
      <c r="J80" s="132">
        <v>1417.5</v>
      </c>
      <c r="K80" s="132">
        <v>5040</v>
      </c>
      <c r="L80" s="132">
        <v>4095</v>
      </c>
      <c r="M80" s="132">
        <v>1804.95</v>
      </c>
      <c r="N80" s="132">
        <v>13932.45</v>
      </c>
      <c r="P80" s="124">
        <v>149.99999999999994</v>
      </c>
      <c r="R80" s="132">
        <v>712.49999999999977</v>
      </c>
      <c r="T80" s="132">
        <v>14644.95</v>
      </c>
      <c r="U80" s="124">
        <v>13957.58</v>
      </c>
    </row>
    <row r="81" spans="1:21" x14ac:dyDescent="0.3">
      <c r="A81" s="130">
        <v>104640</v>
      </c>
      <c r="B81" s="130">
        <v>3413527</v>
      </c>
      <c r="C81" s="131" t="s">
        <v>143</v>
      </c>
      <c r="D81" s="124">
        <v>151</v>
      </c>
      <c r="F81" s="132">
        <v>1132.5</v>
      </c>
      <c r="G81" s="132">
        <v>302</v>
      </c>
      <c r="H81" s="132">
        <v>1434.5</v>
      </c>
      <c r="I81" s="132">
        <v>1736.5</v>
      </c>
      <c r="J81" s="132">
        <v>679.5</v>
      </c>
      <c r="K81" s="132">
        <v>2416</v>
      </c>
      <c r="L81" s="132">
        <v>1963</v>
      </c>
      <c r="M81" s="132">
        <v>865.23</v>
      </c>
      <c r="N81" s="132">
        <v>6678.73</v>
      </c>
      <c r="P81" s="124">
        <v>84.999999999999972</v>
      </c>
      <c r="R81" s="132">
        <v>403.74999999999989</v>
      </c>
      <c r="T81" s="132">
        <v>7082.48</v>
      </c>
      <c r="U81" s="124">
        <v>8089.0599999999995</v>
      </c>
    </row>
    <row r="82" spans="1:21" x14ac:dyDescent="0.3">
      <c r="A82" s="130">
        <v>104641</v>
      </c>
      <c r="B82" s="130">
        <v>3413528</v>
      </c>
      <c r="C82" s="131" t="s">
        <v>132</v>
      </c>
      <c r="D82" s="124">
        <v>170</v>
      </c>
      <c r="F82" s="132">
        <v>1275</v>
      </c>
      <c r="G82" s="132">
        <v>340</v>
      </c>
      <c r="H82" s="132">
        <v>1615</v>
      </c>
      <c r="I82" s="132">
        <v>1955</v>
      </c>
      <c r="J82" s="132">
        <v>765</v>
      </c>
      <c r="K82" s="132">
        <v>2720</v>
      </c>
      <c r="L82" s="132">
        <v>2210</v>
      </c>
      <c r="M82" s="132">
        <v>974.1</v>
      </c>
      <c r="N82" s="132">
        <v>7519.1</v>
      </c>
      <c r="P82" s="124">
        <v>65.000000000000071</v>
      </c>
      <c r="R82" s="132">
        <v>308.75000000000034</v>
      </c>
      <c r="T82" s="132">
        <v>7827.85</v>
      </c>
      <c r="U82" s="124">
        <v>7805.34</v>
      </c>
    </row>
    <row r="83" spans="1:21" x14ac:dyDescent="0.3">
      <c r="A83" s="130">
        <v>104642</v>
      </c>
      <c r="B83" s="130">
        <v>3413541</v>
      </c>
      <c r="C83" s="131" t="s">
        <v>130</v>
      </c>
      <c r="D83" s="124">
        <v>419</v>
      </c>
      <c r="F83" s="132">
        <v>3142.5</v>
      </c>
      <c r="G83" s="132">
        <v>838</v>
      </c>
      <c r="H83" s="132">
        <v>3980.5</v>
      </c>
      <c r="I83" s="132">
        <v>4818.5</v>
      </c>
      <c r="J83" s="132">
        <v>1885.5</v>
      </c>
      <c r="K83" s="132">
        <v>6704</v>
      </c>
      <c r="L83" s="132">
        <v>5447</v>
      </c>
      <c r="M83" s="132">
        <v>2400.8700000000003</v>
      </c>
      <c r="N83" s="132">
        <v>18532.37</v>
      </c>
      <c r="P83" s="124">
        <v>8.0000000000000071</v>
      </c>
      <c r="R83" s="132">
        <v>38.000000000000036</v>
      </c>
      <c r="T83" s="132">
        <v>18570.37</v>
      </c>
      <c r="U83" s="124">
        <v>18524.23</v>
      </c>
    </row>
    <row r="84" spans="1:21" x14ac:dyDescent="0.3">
      <c r="A84" s="130">
        <v>104643</v>
      </c>
      <c r="B84" s="130">
        <v>3413543</v>
      </c>
      <c r="C84" s="131" t="s">
        <v>136</v>
      </c>
      <c r="D84" s="124">
        <v>407</v>
      </c>
      <c r="F84" s="132">
        <v>3052.5</v>
      </c>
      <c r="G84" s="132">
        <v>814</v>
      </c>
      <c r="H84" s="132">
        <v>3866.5</v>
      </c>
      <c r="I84" s="132">
        <v>4680.5</v>
      </c>
      <c r="J84" s="132">
        <v>1831.5</v>
      </c>
      <c r="K84" s="132">
        <v>6512</v>
      </c>
      <c r="L84" s="132">
        <v>5291</v>
      </c>
      <c r="M84" s="132">
        <v>2332.11</v>
      </c>
      <c r="N84" s="132">
        <v>18001.61</v>
      </c>
      <c r="P84" s="124">
        <v>33.999999999999979</v>
      </c>
      <c r="R84" s="132">
        <v>161.49999999999989</v>
      </c>
      <c r="T84" s="132">
        <v>18163.11</v>
      </c>
      <c r="U84" s="124">
        <v>17833.75</v>
      </c>
    </row>
    <row r="85" spans="1:21" x14ac:dyDescent="0.3">
      <c r="A85" s="130">
        <v>104645</v>
      </c>
      <c r="B85" s="130">
        <v>3413547</v>
      </c>
      <c r="C85" s="131" t="s">
        <v>137</v>
      </c>
      <c r="D85" s="124">
        <v>240</v>
      </c>
      <c r="F85" s="132">
        <v>1800</v>
      </c>
      <c r="G85" s="132">
        <v>480</v>
      </c>
      <c r="H85" s="132">
        <v>2280</v>
      </c>
      <c r="I85" s="132">
        <v>2760</v>
      </c>
      <c r="J85" s="132">
        <v>1080</v>
      </c>
      <c r="K85" s="132">
        <v>3840</v>
      </c>
      <c r="L85" s="132">
        <v>3120</v>
      </c>
      <c r="M85" s="132">
        <v>1375.2</v>
      </c>
      <c r="N85" s="132">
        <v>10615.2</v>
      </c>
      <c r="P85" s="124">
        <v>78</v>
      </c>
      <c r="R85" s="132">
        <v>370.5</v>
      </c>
      <c r="T85" s="132">
        <v>10985.7</v>
      </c>
      <c r="U85" s="124">
        <v>11021.51</v>
      </c>
    </row>
    <row r="86" spans="1:21" x14ac:dyDescent="0.3">
      <c r="A86" s="130">
        <v>104646</v>
      </c>
      <c r="B86" s="130">
        <v>3413548</v>
      </c>
      <c r="C86" s="131" t="s">
        <v>139</v>
      </c>
      <c r="D86" s="124">
        <v>193</v>
      </c>
      <c r="F86" s="132">
        <v>1447.5</v>
      </c>
      <c r="G86" s="132">
        <v>386</v>
      </c>
      <c r="H86" s="132">
        <v>1833.5</v>
      </c>
      <c r="I86" s="132">
        <v>2219.5</v>
      </c>
      <c r="J86" s="132">
        <v>868.5</v>
      </c>
      <c r="K86" s="132">
        <v>3088</v>
      </c>
      <c r="L86" s="132">
        <v>2509</v>
      </c>
      <c r="M86" s="132">
        <v>1105.8900000000001</v>
      </c>
      <c r="N86" s="132">
        <v>8536.39</v>
      </c>
      <c r="P86" s="124">
        <v>55.000000000000057</v>
      </c>
      <c r="R86" s="132">
        <v>261.25000000000028</v>
      </c>
      <c r="T86" s="132">
        <v>8797.64</v>
      </c>
      <c r="U86" s="124">
        <v>8865.9500000000007</v>
      </c>
    </row>
    <row r="87" spans="1:21" x14ac:dyDescent="0.3">
      <c r="A87" s="130">
        <v>104648</v>
      </c>
      <c r="B87" s="130">
        <v>3413550</v>
      </c>
      <c r="C87" s="131" t="s">
        <v>141</v>
      </c>
      <c r="D87" s="124">
        <v>176</v>
      </c>
      <c r="F87" s="132">
        <v>1320</v>
      </c>
      <c r="G87" s="132">
        <v>352</v>
      </c>
      <c r="H87" s="132">
        <v>1672</v>
      </c>
      <c r="I87" s="132">
        <v>2024</v>
      </c>
      <c r="J87" s="132">
        <v>792</v>
      </c>
      <c r="K87" s="132">
        <v>2816</v>
      </c>
      <c r="L87" s="132">
        <v>2288</v>
      </c>
      <c r="M87" s="132">
        <v>1008.48</v>
      </c>
      <c r="N87" s="132">
        <v>7784.48</v>
      </c>
      <c r="P87" s="124">
        <v>80.000000000000071</v>
      </c>
      <c r="R87" s="132">
        <v>380.00000000000034</v>
      </c>
      <c r="T87" s="132">
        <v>8164.48</v>
      </c>
      <c r="U87" s="124">
        <v>9326.11</v>
      </c>
    </row>
    <row r="88" spans="1:21" x14ac:dyDescent="0.3">
      <c r="A88" s="130">
        <v>104649</v>
      </c>
      <c r="B88" s="130">
        <v>3413551</v>
      </c>
      <c r="C88" s="131" t="s">
        <v>142</v>
      </c>
      <c r="D88" s="124">
        <v>201</v>
      </c>
      <c r="F88" s="132">
        <v>1507.5</v>
      </c>
      <c r="G88" s="132">
        <v>402</v>
      </c>
      <c r="H88" s="132">
        <v>1909.5</v>
      </c>
      <c r="I88" s="132">
        <v>2311.5</v>
      </c>
      <c r="J88" s="132">
        <v>904.5</v>
      </c>
      <c r="K88" s="132">
        <v>3216</v>
      </c>
      <c r="L88" s="132">
        <v>2613</v>
      </c>
      <c r="M88" s="132">
        <v>1151.73</v>
      </c>
      <c r="N88" s="132">
        <v>8890.23</v>
      </c>
      <c r="P88" s="124">
        <v>95.999999999999915</v>
      </c>
      <c r="R88" s="132">
        <v>455.9999999999996</v>
      </c>
      <c r="T88" s="132">
        <v>9346.23</v>
      </c>
      <c r="U88" s="124">
        <v>9305</v>
      </c>
    </row>
    <row r="89" spans="1:21" x14ac:dyDescent="0.3">
      <c r="A89" s="130">
        <v>104650</v>
      </c>
      <c r="B89" s="130">
        <v>3413552</v>
      </c>
      <c r="C89" s="131" t="s">
        <v>144</v>
      </c>
      <c r="D89" s="124">
        <v>436</v>
      </c>
      <c r="F89" s="132">
        <v>3270</v>
      </c>
      <c r="G89" s="132">
        <v>872</v>
      </c>
      <c r="H89" s="132">
        <v>4142</v>
      </c>
      <c r="I89" s="132">
        <v>5014</v>
      </c>
      <c r="J89" s="132">
        <v>1962</v>
      </c>
      <c r="K89" s="132">
        <v>6976</v>
      </c>
      <c r="L89" s="132">
        <v>5668</v>
      </c>
      <c r="M89" s="132">
        <v>2498.2800000000002</v>
      </c>
      <c r="N89" s="132">
        <v>19284.28</v>
      </c>
      <c r="P89" s="124">
        <v>164.99999999999997</v>
      </c>
      <c r="R89" s="132">
        <v>783.74999999999989</v>
      </c>
      <c r="T89" s="132">
        <v>20068.03</v>
      </c>
      <c r="U89" s="124">
        <v>19484.64</v>
      </c>
    </row>
    <row r="90" spans="1:21" x14ac:dyDescent="0.3">
      <c r="A90" s="130">
        <v>104651</v>
      </c>
      <c r="B90" s="130">
        <v>3413553</v>
      </c>
      <c r="C90" s="131" t="s">
        <v>145</v>
      </c>
      <c r="D90" s="124">
        <v>334</v>
      </c>
      <c r="F90" s="132">
        <v>2505</v>
      </c>
      <c r="G90" s="132">
        <v>668</v>
      </c>
      <c r="H90" s="132">
        <v>3173</v>
      </c>
      <c r="I90" s="132">
        <v>3841</v>
      </c>
      <c r="J90" s="132">
        <v>1503</v>
      </c>
      <c r="K90" s="132">
        <v>5344</v>
      </c>
      <c r="L90" s="132">
        <v>4342</v>
      </c>
      <c r="M90" s="132">
        <v>1913.8200000000002</v>
      </c>
      <c r="N90" s="132">
        <v>14772.82</v>
      </c>
      <c r="P90" s="124">
        <v>131.99999999999989</v>
      </c>
      <c r="R90" s="132">
        <v>626.99999999999943</v>
      </c>
      <c r="T90" s="132">
        <v>15399.82</v>
      </c>
      <c r="U90" s="124">
        <v>15927.170000000002</v>
      </c>
    </row>
    <row r="91" spans="1:21" x14ac:dyDescent="0.3">
      <c r="A91" s="130">
        <v>104652</v>
      </c>
      <c r="B91" s="130">
        <v>3413558</v>
      </c>
      <c r="C91" s="131" t="s">
        <v>147</v>
      </c>
      <c r="D91" s="124">
        <v>192</v>
      </c>
      <c r="F91" s="132">
        <v>1440</v>
      </c>
      <c r="G91" s="132">
        <v>384</v>
      </c>
      <c r="H91" s="132">
        <v>1824</v>
      </c>
      <c r="I91" s="132">
        <v>2208</v>
      </c>
      <c r="J91" s="132">
        <v>864</v>
      </c>
      <c r="K91" s="132">
        <v>3072</v>
      </c>
      <c r="L91" s="132">
        <v>2496</v>
      </c>
      <c r="M91" s="132">
        <v>1100.1600000000001</v>
      </c>
      <c r="N91" s="132">
        <v>8492.16</v>
      </c>
      <c r="P91" s="124">
        <v>132.99999999999994</v>
      </c>
      <c r="R91" s="132">
        <v>631.74999999999977</v>
      </c>
      <c r="T91" s="132">
        <v>9123.91</v>
      </c>
      <c r="U91" s="124">
        <v>9556.35</v>
      </c>
    </row>
    <row r="92" spans="1:21" x14ac:dyDescent="0.3">
      <c r="A92" s="130">
        <v>104656</v>
      </c>
      <c r="B92" s="130">
        <v>3413571</v>
      </c>
      <c r="C92" s="131" t="s">
        <v>150</v>
      </c>
      <c r="D92" s="124">
        <v>391</v>
      </c>
      <c r="F92" s="132">
        <v>2932.5</v>
      </c>
      <c r="G92" s="132">
        <v>782</v>
      </c>
      <c r="H92" s="132">
        <v>3714.5</v>
      </c>
      <c r="I92" s="132">
        <v>4496.5</v>
      </c>
      <c r="J92" s="132">
        <v>1759.5</v>
      </c>
      <c r="K92" s="132">
        <v>6256</v>
      </c>
      <c r="L92" s="132">
        <v>5083</v>
      </c>
      <c r="M92" s="132">
        <v>2240.4300000000003</v>
      </c>
      <c r="N92" s="132">
        <v>17293.93</v>
      </c>
      <c r="P92" s="124">
        <v>209.99999999999997</v>
      </c>
      <c r="R92" s="132">
        <v>997.49999999999989</v>
      </c>
      <c r="T92" s="132">
        <v>18291.43</v>
      </c>
      <c r="U92" s="124">
        <v>18188.12</v>
      </c>
    </row>
    <row r="93" spans="1:21" x14ac:dyDescent="0.3">
      <c r="A93" s="130">
        <v>104657</v>
      </c>
      <c r="B93" s="130">
        <v>3413573</v>
      </c>
      <c r="C93" s="131" t="s">
        <v>151</v>
      </c>
      <c r="D93" s="124">
        <v>144</v>
      </c>
      <c r="F93" s="132">
        <v>1080</v>
      </c>
      <c r="G93" s="132">
        <v>288</v>
      </c>
      <c r="H93" s="132">
        <v>1368</v>
      </c>
      <c r="I93" s="132">
        <v>1656</v>
      </c>
      <c r="J93" s="132">
        <v>648</v>
      </c>
      <c r="K93" s="132">
        <v>2304</v>
      </c>
      <c r="L93" s="132">
        <v>1872</v>
      </c>
      <c r="M93" s="132">
        <v>825.12000000000012</v>
      </c>
      <c r="N93" s="132">
        <v>6369.12</v>
      </c>
      <c r="P93" s="124">
        <v>40.000000000000036</v>
      </c>
      <c r="R93" s="132">
        <v>190.00000000000017</v>
      </c>
      <c r="T93" s="132">
        <v>6559.12</v>
      </c>
      <c r="U93" s="124">
        <v>7197.49</v>
      </c>
    </row>
    <row r="94" spans="1:21" x14ac:dyDescent="0.3">
      <c r="A94" s="130">
        <v>104660</v>
      </c>
      <c r="B94" s="130">
        <v>3413582</v>
      </c>
      <c r="C94" s="131" t="s">
        <v>154</v>
      </c>
      <c r="D94" s="124">
        <v>211</v>
      </c>
      <c r="F94" s="132">
        <v>1582.5</v>
      </c>
      <c r="G94" s="132">
        <v>422</v>
      </c>
      <c r="H94" s="132">
        <v>2004.5</v>
      </c>
      <c r="I94" s="132">
        <v>2426.5</v>
      </c>
      <c r="J94" s="132">
        <v>949.5</v>
      </c>
      <c r="K94" s="132">
        <v>3376</v>
      </c>
      <c r="L94" s="132">
        <v>2743</v>
      </c>
      <c r="M94" s="132">
        <v>1209.0300000000002</v>
      </c>
      <c r="N94" s="132">
        <v>9332.5300000000007</v>
      </c>
      <c r="P94" s="124">
        <v>91.000000000000099</v>
      </c>
      <c r="R94" s="132">
        <v>432.25000000000045</v>
      </c>
      <c r="T94" s="132">
        <v>9764.7800000000007</v>
      </c>
      <c r="U94" s="124">
        <v>9352.9699999999993</v>
      </c>
    </row>
    <row r="95" spans="1:21" x14ac:dyDescent="0.3">
      <c r="A95" s="130">
        <v>104661</v>
      </c>
      <c r="B95" s="130">
        <v>3413584</v>
      </c>
      <c r="C95" s="131" t="s">
        <v>155</v>
      </c>
      <c r="D95" s="124">
        <v>495</v>
      </c>
      <c r="F95" s="132">
        <v>3712.5</v>
      </c>
      <c r="G95" s="132">
        <v>990</v>
      </c>
      <c r="H95" s="132">
        <v>4702.5</v>
      </c>
      <c r="I95" s="132">
        <v>5692.5</v>
      </c>
      <c r="J95" s="132">
        <v>2227.5</v>
      </c>
      <c r="K95" s="132">
        <v>7920</v>
      </c>
      <c r="L95" s="132">
        <v>6435</v>
      </c>
      <c r="M95" s="132">
        <v>2836.3500000000004</v>
      </c>
      <c r="N95" s="132">
        <v>21893.85</v>
      </c>
      <c r="P95" s="124">
        <v>91.000000000000071</v>
      </c>
      <c r="R95" s="132">
        <v>432.25000000000034</v>
      </c>
      <c r="T95" s="132">
        <v>22326.1</v>
      </c>
      <c r="U95" s="124">
        <v>22440.25</v>
      </c>
    </row>
    <row r="96" spans="1:21" x14ac:dyDescent="0.3">
      <c r="A96" s="130">
        <v>104664</v>
      </c>
      <c r="B96" s="130">
        <v>3413588</v>
      </c>
      <c r="C96" s="131" t="s">
        <v>157</v>
      </c>
      <c r="D96" s="124">
        <v>210</v>
      </c>
      <c r="F96" s="132">
        <v>1575</v>
      </c>
      <c r="G96" s="132">
        <v>420</v>
      </c>
      <c r="H96" s="132">
        <v>1995</v>
      </c>
      <c r="I96" s="132">
        <v>2415</v>
      </c>
      <c r="J96" s="132">
        <v>945</v>
      </c>
      <c r="K96" s="132">
        <v>3360</v>
      </c>
      <c r="L96" s="132">
        <v>2730</v>
      </c>
      <c r="M96" s="132">
        <v>1203.3000000000002</v>
      </c>
      <c r="N96" s="132">
        <v>9288.2999999999993</v>
      </c>
      <c r="P96" s="124">
        <v>55.000000000000014</v>
      </c>
      <c r="R96" s="132">
        <v>261.25000000000006</v>
      </c>
      <c r="T96" s="132">
        <v>9549.5499999999993</v>
      </c>
      <c r="U96" s="124">
        <v>9648.43</v>
      </c>
    </row>
    <row r="97" spans="1:21" x14ac:dyDescent="0.3">
      <c r="A97" s="130">
        <v>104667</v>
      </c>
      <c r="B97" s="130">
        <v>3413594</v>
      </c>
      <c r="C97" s="131" t="s">
        <v>160</v>
      </c>
      <c r="D97" s="124">
        <v>222</v>
      </c>
      <c r="F97" s="132">
        <v>1665</v>
      </c>
      <c r="G97" s="132">
        <v>444</v>
      </c>
      <c r="H97" s="132">
        <v>2109</v>
      </c>
      <c r="I97" s="132">
        <v>2553</v>
      </c>
      <c r="J97" s="132">
        <v>999</v>
      </c>
      <c r="K97" s="132">
        <v>3552</v>
      </c>
      <c r="L97" s="132">
        <v>2886</v>
      </c>
      <c r="M97" s="132">
        <v>1272.0600000000002</v>
      </c>
      <c r="N97" s="132">
        <v>9819.06</v>
      </c>
      <c r="P97" s="124">
        <v>55.000000000000057</v>
      </c>
      <c r="R97" s="132">
        <v>261.25000000000028</v>
      </c>
      <c r="T97" s="132">
        <v>10080.31</v>
      </c>
      <c r="U97" s="124">
        <v>10116.39</v>
      </c>
    </row>
    <row r="98" spans="1:21" x14ac:dyDescent="0.3">
      <c r="A98" s="130">
        <v>104670</v>
      </c>
      <c r="B98" s="130">
        <v>3413599</v>
      </c>
      <c r="C98" s="131" t="s">
        <v>128</v>
      </c>
      <c r="D98" s="124">
        <v>126</v>
      </c>
      <c r="F98" s="132">
        <v>945</v>
      </c>
      <c r="G98" s="132">
        <v>252</v>
      </c>
      <c r="H98" s="132">
        <v>1197</v>
      </c>
      <c r="I98" s="132">
        <v>1449</v>
      </c>
      <c r="J98" s="132">
        <v>567</v>
      </c>
      <c r="K98" s="132">
        <v>2016</v>
      </c>
      <c r="L98" s="132">
        <v>1638</v>
      </c>
      <c r="M98" s="132">
        <v>721.98</v>
      </c>
      <c r="N98" s="132">
        <v>5572.98</v>
      </c>
      <c r="P98" s="124">
        <v>60.999999999999986</v>
      </c>
      <c r="R98" s="132">
        <v>289.74999999999994</v>
      </c>
      <c r="T98" s="132">
        <v>5862.73</v>
      </c>
      <c r="U98" s="124">
        <v>6514.65</v>
      </c>
    </row>
    <row r="99" spans="1:21" x14ac:dyDescent="0.3">
      <c r="A99" s="130">
        <v>104672</v>
      </c>
      <c r="B99" s="130">
        <v>3413601</v>
      </c>
      <c r="C99" s="131" t="s">
        <v>133</v>
      </c>
      <c r="D99" s="124">
        <v>206</v>
      </c>
      <c r="F99" s="132">
        <v>1545</v>
      </c>
      <c r="G99" s="132">
        <v>412</v>
      </c>
      <c r="H99" s="132">
        <v>1957</v>
      </c>
      <c r="I99" s="132">
        <v>2369</v>
      </c>
      <c r="J99" s="132">
        <v>927</v>
      </c>
      <c r="K99" s="132">
        <v>3296</v>
      </c>
      <c r="L99" s="132">
        <v>2678</v>
      </c>
      <c r="M99" s="132">
        <v>1180.3800000000001</v>
      </c>
      <c r="N99" s="132">
        <v>9111.380000000001</v>
      </c>
      <c r="P99" s="124">
        <v>86.000000000000043</v>
      </c>
      <c r="R99" s="132">
        <v>408.50000000000023</v>
      </c>
      <c r="T99" s="132">
        <v>9519.880000000001</v>
      </c>
      <c r="U99" s="124">
        <v>9260.89</v>
      </c>
    </row>
    <row r="100" spans="1:21" x14ac:dyDescent="0.3">
      <c r="A100" s="130">
        <v>104673</v>
      </c>
      <c r="B100" s="130">
        <v>3413606</v>
      </c>
      <c r="C100" s="131" t="s">
        <v>156</v>
      </c>
      <c r="D100" s="124">
        <v>359</v>
      </c>
      <c r="F100" s="132">
        <v>2692.5</v>
      </c>
      <c r="G100" s="132">
        <v>718</v>
      </c>
      <c r="H100" s="132">
        <v>3410.5</v>
      </c>
      <c r="I100" s="132">
        <v>4128.5</v>
      </c>
      <c r="J100" s="132">
        <v>1615.5</v>
      </c>
      <c r="K100" s="132">
        <v>5744</v>
      </c>
      <c r="L100" s="132">
        <v>4667</v>
      </c>
      <c r="M100" s="132">
        <v>2057.0700000000002</v>
      </c>
      <c r="N100" s="132">
        <v>15878.57</v>
      </c>
      <c r="P100" s="124">
        <v>61.000000000000007</v>
      </c>
      <c r="R100" s="132">
        <v>289.75000000000006</v>
      </c>
      <c r="T100" s="132">
        <v>16168.32</v>
      </c>
      <c r="U100" s="124">
        <v>16103.85</v>
      </c>
    </row>
    <row r="101" spans="1:21" x14ac:dyDescent="0.3">
      <c r="A101" s="130">
        <v>104676</v>
      </c>
      <c r="B101" s="130">
        <v>3413631</v>
      </c>
      <c r="C101" s="131" t="s">
        <v>135</v>
      </c>
      <c r="D101" s="124">
        <v>209</v>
      </c>
      <c r="F101" s="132">
        <v>1567.5</v>
      </c>
      <c r="G101" s="132">
        <v>418</v>
      </c>
      <c r="H101" s="132">
        <v>1985.5</v>
      </c>
      <c r="I101" s="132">
        <v>2403.5</v>
      </c>
      <c r="J101" s="132">
        <v>940.5</v>
      </c>
      <c r="K101" s="132">
        <v>3344</v>
      </c>
      <c r="L101" s="132">
        <v>2717</v>
      </c>
      <c r="M101" s="132">
        <v>1197.5700000000002</v>
      </c>
      <c r="N101" s="132">
        <v>9244.07</v>
      </c>
      <c r="P101" s="124">
        <v>7.0000000000000044</v>
      </c>
      <c r="R101" s="132">
        <v>33.250000000000021</v>
      </c>
      <c r="T101" s="132">
        <v>9277.32</v>
      </c>
      <c r="U101" s="124">
        <v>9180.6299999999992</v>
      </c>
    </row>
    <row r="102" spans="1:21" x14ac:dyDescent="0.3">
      <c r="A102" s="130">
        <v>104677</v>
      </c>
      <c r="B102" s="130">
        <v>3413632</v>
      </c>
      <c r="C102" s="131" t="s">
        <v>138</v>
      </c>
      <c r="D102" s="124">
        <v>174</v>
      </c>
      <c r="F102" s="132">
        <v>1305</v>
      </c>
      <c r="G102" s="132">
        <v>348</v>
      </c>
      <c r="H102" s="132">
        <v>1653</v>
      </c>
      <c r="I102" s="132">
        <v>2001</v>
      </c>
      <c r="J102" s="132">
        <v>783</v>
      </c>
      <c r="K102" s="132">
        <v>2784</v>
      </c>
      <c r="L102" s="132">
        <v>2262</v>
      </c>
      <c r="M102" s="132">
        <v>997.0200000000001</v>
      </c>
      <c r="N102" s="132">
        <v>7696.02</v>
      </c>
      <c r="P102" s="124">
        <v>70.000000000000057</v>
      </c>
      <c r="R102" s="132">
        <v>332.50000000000028</v>
      </c>
      <c r="T102" s="132">
        <v>8028.52</v>
      </c>
      <c r="U102" s="124">
        <v>7818.89</v>
      </c>
    </row>
    <row r="103" spans="1:21" x14ac:dyDescent="0.3">
      <c r="A103" s="130">
        <v>104678</v>
      </c>
      <c r="B103" s="130">
        <v>3413633</v>
      </c>
      <c r="C103" s="131" t="s">
        <v>146</v>
      </c>
      <c r="D103" s="124">
        <v>198</v>
      </c>
      <c r="F103" s="132">
        <v>1485</v>
      </c>
      <c r="G103" s="132">
        <v>396</v>
      </c>
      <c r="H103" s="132">
        <v>1881</v>
      </c>
      <c r="I103" s="132">
        <v>2277</v>
      </c>
      <c r="J103" s="132">
        <v>891</v>
      </c>
      <c r="K103" s="132">
        <v>3168</v>
      </c>
      <c r="L103" s="132">
        <v>2574</v>
      </c>
      <c r="M103" s="132">
        <v>1134.5400000000002</v>
      </c>
      <c r="N103" s="132">
        <v>8757.5400000000009</v>
      </c>
      <c r="P103" s="124">
        <v>91.000000000000085</v>
      </c>
      <c r="R103" s="132">
        <v>432.2500000000004</v>
      </c>
      <c r="T103" s="132">
        <v>9189.7900000000009</v>
      </c>
      <c r="U103" s="124">
        <v>9303.11</v>
      </c>
    </row>
    <row r="104" spans="1:21" x14ac:dyDescent="0.3">
      <c r="A104" s="130">
        <v>104679</v>
      </c>
      <c r="B104" s="130">
        <v>3413635</v>
      </c>
      <c r="C104" s="131" t="s">
        <v>153</v>
      </c>
      <c r="D104" s="124">
        <v>405</v>
      </c>
      <c r="F104" s="132">
        <v>3037.5</v>
      </c>
      <c r="G104" s="132">
        <v>810</v>
      </c>
      <c r="H104" s="132">
        <v>3847.5</v>
      </c>
      <c r="I104" s="132">
        <v>4657.5</v>
      </c>
      <c r="J104" s="132">
        <v>1822.5</v>
      </c>
      <c r="K104" s="132">
        <v>6480</v>
      </c>
      <c r="L104" s="132">
        <v>5265</v>
      </c>
      <c r="M104" s="132">
        <v>2320.65</v>
      </c>
      <c r="N104" s="132">
        <v>17913.150000000001</v>
      </c>
      <c r="P104" s="124">
        <v>38.000000000000014</v>
      </c>
      <c r="R104" s="132">
        <v>180.50000000000006</v>
      </c>
      <c r="T104" s="132">
        <v>18093.650000000001</v>
      </c>
      <c r="U104" s="124">
        <v>17469.37</v>
      </c>
    </row>
    <row r="105" spans="1:21" x14ac:dyDescent="0.3">
      <c r="A105" s="130">
        <v>104681</v>
      </c>
      <c r="B105" s="130">
        <v>3413644</v>
      </c>
      <c r="C105" s="131" t="s">
        <v>134</v>
      </c>
      <c r="D105" s="124">
        <v>239</v>
      </c>
      <c r="F105" s="132">
        <v>1792.5</v>
      </c>
      <c r="G105" s="132">
        <v>478</v>
      </c>
      <c r="H105" s="132">
        <v>2270.5</v>
      </c>
      <c r="I105" s="132">
        <v>2748.5</v>
      </c>
      <c r="J105" s="132">
        <v>1075.5</v>
      </c>
      <c r="K105" s="132">
        <v>3824</v>
      </c>
      <c r="L105" s="132">
        <v>3107</v>
      </c>
      <c r="M105" s="132">
        <v>1369.47</v>
      </c>
      <c r="N105" s="132">
        <v>10570.97</v>
      </c>
      <c r="P105" s="124">
        <v>104.9999999999999</v>
      </c>
      <c r="R105" s="132">
        <v>498.74999999999955</v>
      </c>
      <c r="T105" s="132">
        <v>11069.72</v>
      </c>
      <c r="U105" s="124">
        <v>13119.094157303371</v>
      </c>
    </row>
    <row r="106" spans="1:21" x14ac:dyDescent="0.3">
      <c r="A106" s="130">
        <v>131105</v>
      </c>
      <c r="B106" s="130">
        <v>3413956</v>
      </c>
      <c r="C106" s="131" t="s">
        <v>161</v>
      </c>
      <c r="D106" s="124">
        <v>421</v>
      </c>
      <c r="F106" s="132">
        <v>3157.5</v>
      </c>
      <c r="G106" s="132">
        <v>842</v>
      </c>
      <c r="H106" s="132">
        <v>3999.5</v>
      </c>
      <c r="I106" s="132">
        <v>4841.5</v>
      </c>
      <c r="J106" s="132">
        <v>1894.5</v>
      </c>
      <c r="K106" s="132">
        <v>6736</v>
      </c>
      <c r="L106" s="132">
        <v>5473</v>
      </c>
      <c r="M106" s="132">
        <v>2412.3300000000004</v>
      </c>
      <c r="N106" s="132">
        <v>18620.830000000002</v>
      </c>
      <c r="P106" s="124">
        <v>49.000000000000128</v>
      </c>
      <c r="R106" s="132">
        <v>232.7500000000006</v>
      </c>
      <c r="T106" s="132">
        <v>18853.580000000002</v>
      </c>
      <c r="U106" s="124">
        <v>18978.72</v>
      </c>
    </row>
    <row r="107" spans="1:21" x14ac:dyDescent="0.3">
      <c r="A107" s="130">
        <v>131837</v>
      </c>
      <c r="B107" s="130">
        <v>3413960</v>
      </c>
      <c r="C107" s="131" t="s">
        <v>125</v>
      </c>
      <c r="D107" s="124">
        <v>191</v>
      </c>
      <c r="F107" s="132">
        <v>1432.5</v>
      </c>
      <c r="G107" s="132">
        <v>382</v>
      </c>
      <c r="H107" s="132">
        <v>1814.5</v>
      </c>
      <c r="I107" s="132">
        <v>2196.5</v>
      </c>
      <c r="J107" s="132">
        <v>859.5</v>
      </c>
      <c r="K107" s="132">
        <v>3056</v>
      </c>
      <c r="L107" s="132">
        <v>2483</v>
      </c>
      <c r="M107" s="132">
        <v>1094.43</v>
      </c>
      <c r="N107" s="132">
        <v>8447.93</v>
      </c>
      <c r="P107" s="124">
        <v>95.999999999999915</v>
      </c>
      <c r="R107" s="132">
        <v>455.9999999999996</v>
      </c>
      <c r="T107" s="132">
        <v>8903.93</v>
      </c>
      <c r="U107" s="124">
        <v>9143.92</v>
      </c>
    </row>
    <row r="108" spans="1:21" x14ac:dyDescent="0.3">
      <c r="A108" s="130">
        <v>134471</v>
      </c>
      <c r="B108" s="130">
        <v>3413961</v>
      </c>
      <c r="C108" s="131" t="s">
        <v>93</v>
      </c>
      <c r="D108" s="124">
        <v>357</v>
      </c>
      <c r="F108" s="132">
        <v>2677.5</v>
      </c>
      <c r="G108" s="132">
        <v>714</v>
      </c>
      <c r="H108" s="132">
        <v>3391.5</v>
      </c>
      <c r="I108" s="132">
        <v>4105.5</v>
      </c>
      <c r="J108" s="132">
        <v>1606.5</v>
      </c>
      <c r="K108" s="132">
        <v>5712</v>
      </c>
      <c r="L108" s="132">
        <v>4641</v>
      </c>
      <c r="M108" s="132">
        <v>2045.6100000000001</v>
      </c>
      <c r="N108" s="132">
        <v>15790.11</v>
      </c>
      <c r="P108" s="124">
        <v>217.99999999999989</v>
      </c>
      <c r="R108" s="132">
        <v>1035.4999999999995</v>
      </c>
      <c r="T108" s="132">
        <v>16825.61</v>
      </c>
      <c r="U108" s="124">
        <v>16701.53</v>
      </c>
    </row>
    <row r="109" spans="1:21" x14ac:dyDescent="0.3">
      <c r="A109" s="130">
        <v>134722</v>
      </c>
      <c r="B109" s="130">
        <v>3413963</v>
      </c>
      <c r="C109" s="131" t="s">
        <v>159</v>
      </c>
      <c r="D109" s="124">
        <v>308</v>
      </c>
      <c r="F109" s="132">
        <v>2310</v>
      </c>
      <c r="G109" s="132">
        <v>616</v>
      </c>
      <c r="H109" s="132">
        <v>2926</v>
      </c>
      <c r="I109" s="132">
        <v>3542</v>
      </c>
      <c r="J109" s="132">
        <v>1386</v>
      </c>
      <c r="K109" s="132">
        <v>4928</v>
      </c>
      <c r="L109" s="132">
        <v>4004</v>
      </c>
      <c r="M109" s="132">
        <v>1764.8400000000001</v>
      </c>
      <c r="N109" s="132">
        <v>13622.84</v>
      </c>
      <c r="P109" s="124">
        <v>162</v>
      </c>
      <c r="R109" s="132">
        <v>769.5</v>
      </c>
      <c r="T109" s="132">
        <v>14392.34</v>
      </c>
      <c r="U109" s="124">
        <v>14341.1</v>
      </c>
    </row>
    <row r="110" spans="1:21" x14ac:dyDescent="0.3">
      <c r="A110" s="130">
        <v>134723</v>
      </c>
      <c r="B110" s="130">
        <v>3413964</v>
      </c>
      <c r="C110" s="131" t="s">
        <v>162</v>
      </c>
      <c r="D110" s="124">
        <v>182</v>
      </c>
      <c r="F110" s="132">
        <v>1365</v>
      </c>
      <c r="G110" s="132">
        <v>364</v>
      </c>
      <c r="H110" s="132">
        <v>1729</v>
      </c>
      <c r="I110" s="132">
        <v>2093</v>
      </c>
      <c r="J110" s="132">
        <v>819</v>
      </c>
      <c r="K110" s="132">
        <v>2912</v>
      </c>
      <c r="L110" s="132">
        <v>2366</v>
      </c>
      <c r="M110" s="132">
        <v>1042.8600000000001</v>
      </c>
      <c r="N110" s="132">
        <v>8049.8600000000006</v>
      </c>
      <c r="P110" s="124">
        <v>90.000000000000099</v>
      </c>
      <c r="R110" s="132">
        <v>427.50000000000045</v>
      </c>
      <c r="T110" s="132">
        <v>8477.36</v>
      </c>
      <c r="U110" s="124">
        <v>7954.84</v>
      </c>
    </row>
    <row r="111" spans="1:21" x14ac:dyDescent="0.3">
      <c r="A111" s="130">
        <v>135267</v>
      </c>
      <c r="B111" s="130">
        <v>3413965</v>
      </c>
      <c r="C111" s="131" t="s">
        <v>112</v>
      </c>
      <c r="D111" s="124">
        <v>383</v>
      </c>
      <c r="F111" s="132">
        <v>2872.5</v>
      </c>
      <c r="G111" s="132">
        <v>766</v>
      </c>
      <c r="H111" s="132">
        <v>3638.5</v>
      </c>
      <c r="I111" s="132">
        <v>4404.5</v>
      </c>
      <c r="J111" s="132">
        <v>1723.5</v>
      </c>
      <c r="K111" s="132">
        <v>6128</v>
      </c>
      <c r="L111" s="132">
        <v>4979</v>
      </c>
      <c r="M111" s="132">
        <v>2194.59</v>
      </c>
      <c r="N111" s="132">
        <v>16940.09</v>
      </c>
      <c r="P111" s="124">
        <v>239.00000000000017</v>
      </c>
      <c r="R111" s="132">
        <v>1135.2500000000009</v>
      </c>
      <c r="T111" s="132">
        <v>18075.34</v>
      </c>
      <c r="U111" s="124">
        <v>18439.150000000001</v>
      </c>
    </row>
    <row r="112" spans="1:21" x14ac:dyDescent="0.3">
      <c r="A112" s="130">
        <v>136686</v>
      </c>
      <c r="B112" s="130">
        <v>3413967</v>
      </c>
      <c r="C112" s="131" t="s">
        <v>158</v>
      </c>
      <c r="D112" s="124">
        <v>453</v>
      </c>
      <c r="F112" s="132">
        <v>3397.5</v>
      </c>
      <c r="G112" s="132">
        <v>906</v>
      </c>
      <c r="H112" s="132">
        <v>4303.5</v>
      </c>
      <c r="I112" s="132">
        <v>5209.5</v>
      </c>
      <c r="J112" s="132">
        <v>2038.5</v>
      </c>
      <c r="K112" s="132">
        <v>7248</v>
      </c>
      <c r="L112" s="132">
        <v>5889</v>
      </c>
      <c r="M112" s="132">
        <v>2595.69</v>
      </c>
      <c r="N112" s="132">
        <v>20036.189999999999</v>
      </c>
      <c r="P112" s="124">
        <v>178.00000000000009</v>
      </c>
      <c r="R112" s="132">
        <v>845.50000000000045</v>
      </c>
      <c r="T112" s="132">
        <v>20881.689999999999</v>
      </c>
      <c r="U112" s="124">
        <v>20821.329999999998</v>
      </c>
    </row>
    <row r="113" spans="1:21" x14ac:dyDescent="0.3">
      <c r="A113" s="130">
        <v>104682</v>
      </c>
      <c r="B113" s="130">
        <v>3415200</v>
      </c>
      <c r="C113" s="131" t="s">
        <v>163</v>
      </c>
      <c r="D113" s="124">
        <v>436</v>
      </c>
      <c r="F113" s="132">
        <v>3270</v>
      </c>
      <c r="G113" s="132">
        <v>872</v>
      </c>
      <c r="H113" s="132">
        <v>4142</v>
      </c>
      <c r="I113" s="132">
        <v>5014</v>
      </c>
      <c r="J113" s="132">
        <v>1962</v>
      </c>
      <c r="K113" s="132">
        <v>6976</v>
      </c>
      <c r="L113" s="132">
        <v>5668</v>
      </c>
      <c r="M113" s="132">
        <v>2498.2800000000002</v>
      </c>
      <c r="N113" s="132">
        <v>19284.28</v>
      </c>
      <c r="P113" s="124">
        <v>17</v>
      </c>
      <c r="R113" s="132">
        <v>80.75</v>
      </c>
      <c r="T113" s="132">
        <v>19365.03</v>
      </c>
      <c r="U113" s="124">
        <v>18892.47</v>
      </c>
    </row>
    <row r="114" spans="1:21" x14ac:dyDescent="0.3">
      <c r="A114" s="130"/>
      <c r="B114" s="130">
        <v>3412042</v>
      </c>
      <c r="C114" s="131" t="s">
        <v>131</v>
      </c>
      <c r="D114" s="124">
        <v>290.5</v>
      </c>
      <c r="F114" s="132">
        <v>2178.75</v>
      </c>
      <c r="G114" s="132">
        <v>581</v>
      </c>
      <c r="H114" s="132">
        <v>2759.75</v>
      </c>
      <c r="I114" s="132">
        <v>3340.75</v>
      </c>
      <c r="J114" s="132">
        <v>1307.25</v>
      </c>
      <c r="K114" s="132">
        <v>4648</v>
      </c>
      <c r="L114" s="132">
        <v>3776.5</v>
      </c>
      <c r="M114" s="132">
        <v>1664.5650000000001</v>
      </c>
      <c r="N114" s="132">
        <v>12848.815000000001</v>
      </c>
      <c r="P114" s="124">
        <v>20.217948717948719</v>
      </c>
      <c r="R114" s="132">
        <v>96.035256410256409</v>
      </c>
      <c r="T114" s="132">
        <v>12944.850256410256</v>
      </c>
      <c r="U114" s="124">
        <v>0</v>
      </c>
    </row>
    <row r="115" spans="1:21" x14ac:dyDescent="0.3">
      <c r="T115" s="132">
        <v>0</v>
      </c>
    </row>
    <row r="116" spans="1:21" x14ac:dyDescent="0.3">
      <c r="C116" s="135" t="s">
        <v>384</v>
      </c>
      <c r="D116" s="136">
        <v>35531.083333333328</v>
      </c>
      <c r="E116" s="137"/>
      <c r="F116" s="138">
        <v>266483.125</v>
      </c>
      <c r="G116" s="138">
        <v>71062.166666666657</v>
      </c>
      <c r="H116" s="138">
        <v>337545.29166666663</v>
      </c>
      <c r="I116" s="138">
        <v>408607.45833333337</v>
      </c>
      <c r="J116" s="138">
        <v>159889.875</v>
      </c>
      <c r="K116" s="138">
        <v>568497.33333333326</v>
      </c>
      <c r="L116" s="138">
        <v>461904.08333333337</v>
      </c>
      <c r="M116" s="138">
        <v>203593.10750000013</v>
      </c>
      <c r="N116" s="138">
        <v>1571539.8158333334</v>
      </c>
      <c r="P116" s="136">
        <v>11701.116447313598</v>
      </c>
      <c r="R116" s="138">
        <v>55580.303124739592</v>
      </c>
      <c r="T116" s="138">
        <v>1627120.118958073</v>
      </c>
      <c r="U116" s="138">
        <v>1594065.800454003</v>
      </c>
    </row>
    <row r="117" spans="1:21" x14ac:dyDescent="0.3">
      <c r="T117" s="132">
        <v>0</v>
      </c>
    </row>
    <row r="118" spans="1:21" x14ac:dyDescent="0.3">
      <c r="A118" s="123" t="s">
        <v>385</v>
      </c>
      <c r="F118" s="129">
        <v>0</v>
      </c>
      <c r="G118" s="129">
        <v>0</v>
      </c>
      <c r="H118" s="129"/>
      <c r="I118" s="129">
        <v>0</v>
      </c>
      <c r="J118" s="129">
        <v>4.5</v>
      </c>
      <c r="L118" s="129">
        <v>0</v>
      </c>
      <c r="M118" s="129">
        <v>8.18</v>
      </c>
      <c r="R118" s="129">
        <v>4.75</v>
      </c>
      <c r="T118" s="132"/>
    </row>
    <row r="119" spans="1:21" x14ac:dyDescent="0.3">
      <c r="A119" s="130">
        <v>104688</v>
      </c>
      <c r="B119" s="130">
        <v>3414404</v>
      </c>
      <c r="C119" s="131" t="s">
        <v>166</v>
      </c>
      <c r="D119" s="124">
        <v>890</v>
      </c>
      <c r="F119" s="132">
        <v>0</v>
      </c>
      <c r="G119" s="132">
        <v>0</v>
      </c>
      <c r="H119" s="132">
        <v>0</v>
      </c>
      <c r="I119" s="132">
        <v>0</v>
      </c>
      <c r="J119" s="132">
        <v>4005</v>
      </c>
      <c r="K119" s="132">
        <v>4005</v>
      </c>
      <c r="L119" s="132">
        <v>0</v>
      </c>
      <c r="M119" s="132">
        <v>7280.2</v>
      </c>
      <c r="N119" s="132">
        <v>11285.2</v>
      </c>
      <c r="P119" s="124">
        <v>394.99999999999989</v>
      </c>
      <c r="R119" s="132">
        <v>1876.2499999999995</v>
      </c>
      <c r="T119" s="132">
        <v>13161.45</v>
      </c>
      <c r="U119" s="124">
        <v>17038.7</v>
      </c>
    </row>
    <row r="120" spans="1:21" x14ac:dyDescent="0.3">
      <c r="A120" s="130">
        <v>104698</v>
      </c>
      <c r="B120" s="130">
        <v>3414427</v>
      </c>
      <c r="C120" s="131" t="s">
        <v>164</v>
      </c>
      <c r="D120" s="124">
        <v>1316</v>
      </c>
      <c r="F120" s="132">
        <v>0</v>
      </c>
      <c r="G120" s="132">
        <v>0</v>
      </c>
      <c r="H120" s="132">
        <v>0</v>
      </c>
      <c r="I120" s="132">
        <v>0</v>
      </c>
      <c r="J120" s="132">
        <v>5922</v>
      </c>
      <c r="K120" s="132">
        <v>5922</v>
      </c>
      <c r="L120" s="132">
        <v>0</v>
      </c>
      <c r="M120" s="132">
        <v>10764.88</v>
      </c>
      <c r="N120" s="132">
        <v>16686.879999999997</v>
      </c>
      <c r="P120" s="124">
        <v>289.99999999999949</v>
      </c>
      <c r="R120" s="132">
        <v>1377.4999999999975</v>
      </c>
      <c r="T120" s="132">
        <v>18064.379999999994</v>
      </c>
      <c r="U120" s="124">
        <v>25148.799999999999</v>
      </c>
    </row>
    <row r="121" spans="1:21" x14ac:dyDescent="0.3">
      <c r="A121" s="130">
        <v>104700</v>
      </c>
      <c r="B121" s="130">
        <v>3414429</v>
      </c>
      <c r="C121" s="131" t="s">
        <v>165</v>
      </c>
      <c r="D121" s="124">
        <v>948</v>
      </c>
      <c r="F121" s="132">
        <v>0</v>
      </c>
      <c r="G121" s="132">
        <v>0</v>
      </c>
      <c r="H121" s="132">
        <v>0</v>
      </c>
      <c r="I121" s="132">
        <v>0</v>
      </c>
      <c r="J121" s="132">
        <v>4266</v>
      </c>
      <c r="K121" s="132">
        <v>4266</v>
      </c>
      <c r="L121" s="132">
        <v>0</v>
      </c>
      <c r="M121" s="132">
        <v>7754.6399999999994</v>
      </c>
      <c r="N121" s="132">
        <v>12020.64</v>
      </c>
      <c r="P121" s="124">
        <v>444.00000000000017</v>
      </c>
      <c r="R121" s="132">
        <v>2109.0000000000009</v>
      </c>
      <c r="T121" s="132">
        <v>14129.64</v>
      </c>
      <c r="U121" s="124">
        <v>17505.199999999997</v>
      </c>
    </row>
    <row r="122" spans="1:21" x14ac:dyDescent="0.3">
      <c r="A122" s="130">
        <v>104703</v>
      </c>
      <c r="B122" s="130">
        <v>3414690</v>
      </c>
      <c r="C122" s="131" t="s">
        <v>169</v>
      </c>
      <c r="D122" s="124">
        <v>582</v>
      </c>
      <c r="F122" s="132">
        <v>0</v>
      </c>
      <c r="G122" s="132">
        <v>0</v>
      </c>
      <c r="H122" s="132">
        <v>0</v>
      </c>
      <c r="I122" s="132">
        <v>0</v>
      </c>
      <c r="J122" s="132">
        <v>2619</v>
      </c>
      <c r="K122" s="132">
        <v>2619</v>
      </c>
      <c r="L122" s="132">
        <v>0</v>
      </c>
      <c r="M122" s="132">
        <v>4760.76</v>
      </c>
      <c r="N122" s="132">
        <v>7379.76</v>
      </c>
      <c r="P122" s="124">
        <v>36.000000000000007</v>
      </c>
      <c r="R122" s="132">
        <v>171.00000000000003</v>
      </c>
      <c r="T122" s="132">
        <v>7550.76</v>
      </c>
      <c r="U122" s="124">
        <v>10954.05</v>
      </c>
    </row>
    <row r="123" spans="1:21" x14ac:dyDescent="0.3">
      <c r="A123" s="130">
        <v>104705</v>
      </c>
      <c r="B123" s="130">
        <v>3414781</v>
      </c>
      <c r="C123" s="131" t="s">
        <v>167</v>
      </c>
      <c r="D123" s="124">
        <v>849.5</v>
      </c>
      <c r="F123" s="132">
        <v>0</v>
      </c>
      <c r="G123" s="132">
        <v>0</v>
      </c>
      <c r="H123" s="132">
        <v>0</v>
      </c>
      <c r="I123" s="132">
        <v>0</v>
      </c>
      <c r="J123" s="132">
        <v>3822.75</v>
      </c>
      <c r="K123" s="132">
        <v>3822.75</v>
      </c>
      <c r="L123" s="132">
        <v>0</v>
      </c>
      <c r="M123" s="132">
        <v>6948.91</v>
      </c>
      <c r="N123" s="132">
        <v>10771.66</v>
      </c>
      <c r="P123" s="124">
        <v>155.19711538461564</v>
      </c>
      <c r="R123" s="132">
        <v>737.18629807692434</v>
      </c>
      <c r="T123" s="132">
        <v>11508.846298076924</v>
      </c>
      <c r="U123" s="124">
        <v>14608.182770270272</v>
      </c>
    </row>
    <row r="124" spans="1:21" x14ac:dyDescent="0.3">
      <c r="A124" s="130">
        <v>104706</v>
      </c>
      <c r="B124" s="130">
        <v>3414782</v>
      </c>
      <c r="C124" s="131" t="s">
        <v>173</v>
      </c>
      <c r="D124" s="124">
        <v>871.5</v>
      </c>
      <c r="F124" s="132">
        <v>0</v>
      </c>
      <c r="G124" s="132">
        <v>0</v>
      </c>
      <c r="H124" s="132">
        <v>0</v>
      </c>
      <c r="I124" s="132">
        <v>0</v>
      </c>
      <c r="J124" s="132">
        <v>3921.75</v>
      </c>
      <c r="K124" s="132">
        <v>3921.75</v>
      </c>
      <c r="L124" s="132">
        <v>0</v>
      </c>
      <c r="M124" s="132">
        <v>7128.87</v>
      </c>
      <c r="N124" s="132">
        <v>11050.619999999999</v>
      </c>
      <c r="P124" s="124">
        <v>404.11475409836021</v>
      </c>
      <c r="R124" s="132">
        <v>1919.545081967211</v>
      </c>
      <c r="T124" s="132">
        <v>12970.16508196721</v>
      </c>
      <c r="U124" s="124">
        <v>16754.224911838792</v>
      </c>
    </row>
    <row r="125" spans="1:21" x14ac:dyDescent="0.3">
      <c r="A125" s="130">
        <v>104712</v>
      </c>
      <c r="B125" s="130">
        <v>3414790</v>
      </c>
      <c r="C125" s="131" t="s">
        <v>175</v>
      </c>
      <c r="D125" s="124">
        <v>891</v>
      </c>
      <c r="F125" s="132">
        <v>0</v>
      </c>
      <c r="G125" s="132">
        <v>0</v>
      </c>
      <c r="H125" s="132">
        <v>0</v>
      </c>
      <c r="I125" s="132">
        <v>0</v>
      </c>
      <c r="J125" s="132">
        <v>4009.5</v>
      </c>
      <c r="K125" s="132">
        <v>4009.5</v>
      </c>
      <c r="L125" s="132">
        <v>0</v>
      </c>
      <c r="M125" s="132">
        <v>7288.38</v>
      </c>
      <c r="N125" s="132">
        <v>11297.880000000001</v>
      </c>
      <c r="P125" s="124">
        <v>202.99999999999983</v>
      </c>
      <c r="R125" s="132">
        <v>964.2499999999992</v>
      </c>
      <c r="T125" s="132">
        <v>12262.130000000001</v>
      </c>
      <c r="U125" s="124">
        <v>17708.55</v>
      </c>
    </row>
    <row r="126" spans="1:21" x14ac:dyDescent="0.3">
      <c r="A126" s="130">
        <v>104713</v>
      </c>
      <c r="B126" s="130">
        <v>3414792</v>
      </c>
      <c r="C126" s="131" t="s">
        <v>171</v>
      </c>
      <c r="D126" s="124">
        <v>1033</v>
      </c>
      <c r="F126" s="132">
        <v>0</v>
      </c>
      <c r="G126" s="132">
        <v>0</v>
      </c>
      <c r="H126" s="132">
        <v>0</v>
      </c>
      <c r="I126" s="132">
        <v>0</v>
      </c>
      <c r="J126" s="132">
        <v>4648.5</v>
      </c>
      <c r="K126" s="132">
        <v>4648.5</v>
      </c>
      <c r="L126" s="132">
        <v>0</v>
      </c>
      <c r="M126" s="132">
        <v>8449.94</v>
      </c>
      <c r="N126" s="132">
        <v>13098.44</v>
      </c>
      <c r="P126" s="124">
        <v>288.0000000000004</v>
      </c>
      <c r="R126" s="132">
        <v>1368.0000000000018</v>
      </c>
      <c r="T126" s="132">
        <v>14466.440000000002</v>
      </c>
      <c r="U126" s="124">
        <v>20366.589999999997</v>
      </c>
    </row>
    <row r="127" spans="1:21" x14ac:dyDescent="0.3">
      <c r="A127" s="130">
        <v>104714</v>
      </c>
      <c r="B127" s="130">
        <v>3414793</v>
      </c>
      <c r="C127" s="131" t="s">
        <v>172</v>
      </c>
      <c r="D127" s="124">
        <v>1167</v>
      </c>
      <c r="F127" s="132">
        <v>0</v>
      </c>
      <c r="G127" s="132">
        <v>0</v>
      </c>
      <c r="H127" s="132">
        <v>0</v>
      </c>
      <c r="I127" s="132">
        <v>0</v>
      </c>
      <c r="J127" s="132">
        <v>5251.5</v>
      </c>
      <c r="K127" s="132">
        <v>5251.5</v>
      </c>
      <c r="L127" s="132">
        <v>0</v>
      </c>
      <c r="M127" s="132">
        <v>9546.06</v>
      </c>
      <c r="N127" s="132">
        <v>14797.56</v>
      </c>
      <c r="P127" s="124">
        <v>337.00000000000045</v>
      </c>
      <c r="R127" s="132">
        <v>1600.7500000000023</v>
      </c>
      <c r="T127" s="132">
        <v>16398.310000000001</v>
      </c>
      <c r="U127" s="124">
        <v>23159.39</v>
      </c>
    </row>
    <row r="128" spans="1:21" x14ac:dyDescent="0.3">
      <c r="A128" s="130">
        <v>104715</v>
      </c>
      <c r="B128" s="130">
        <v>3414794</v>
      </c>
      <c r="C128" s="131" t="s">
        <v>174</v>
      </c>
      <c r="D128" s="124">
        <v>895</v>
      </c>
      <c r="F128" s="132">
        <v>0</v>
      </c>
      <c r="G128" s="132">
        <v>0</v>
      </c>
      <c r="H128" s="132">
        <v>0</v>
      </c>
      <c r="I128" s="132">
        <v>0</v>
      </c>
      <c r="J128" s="132">
        <v>4027.5</v>
      </c>
      <c r="K128" s="132">
        <v>4027.5</v>
      </c>
      <c r="L128" s="132">
        <v>0</v>
      </c>
      <c r="M128" s="132">
        <v>7321.0999999999995</v>
      </c>
      <c r="N128" s="132">
        <v>11348.599999999999</v>
      </c>
      <c r="P128" s="124">
        <v>353.99999999999977</v>
      </c>
      <c r="R128" s="132">
        <v>1681.4999999999989</v>
      </c>
      <c r="T128" s="132">
        <v>13030.099999999997</v>
      </c>
      <c r="U128" s="124">
        <v>17627.88</v>
      </c>
    </row>
    <row r="129" spans="1:21" x14ac:dyDescent="0.3">
      <c r="A129" s="130">
        <v>104717</v>
      </c>
      <c r="B129" s="130">
        <v>3414796</v>
      </c>
      <c r="C129" s="131" t="s">
        <v>170</v>
      </c>
      <c r="D129" s="124">
        <v>923</v>
      </c>
      <c r="F129" s="132">
        <v>0</v>
      </c>
      <c r="G129" s="132">
        <v>0</v>
      </c>
      <c r="H129" s="132">
        <v>0</v>
      </c>
      <c r="I129" s="132">
        <v>0</v>
      </c>
      <c r="J129" s="132">
        <v>4153.5</v>
      </c>
      <c r="K129" s="132">
        <v>4153.5</v>
      </c>
      <c r="L129" s="132">
        <v>0</v>
      </c>
      <c r="M129" s="132">
        <v>7550.1399999999994</v>
      </c>
      <c r="N129" s="132">
        <v>11703.64</v>
      </c>
      <c r="P129" s="124">
        <v>220.00000000000003</v>
      </c>
      <c r="R129" s="132">
        <v>1045.0000000000002</v>
      </c>
      <c r="T129" s="132">
        <v>12748.64</v>
      </c>
      <c r="U129" s="124">
        <v>17899.63</v>
      </c>
    </row>
    <row r="130" spans="1:21" x14ac:dyDescent="0.3">
      <c r="A130" s="133">
        <v>104721</v>
      </c>
      <c r="B130" s="133">
        <v>3415403</v>
      </c>
      <c r="C130" s="134" t="s">
        <v>168</v>
      </c>
      <c r="D130" s="124">
        <v>846</v>
      </c>
      <c r="F130" s="132">
        <v>0</v>
      </c>
      <c r="G130" s="132">
        <v>0</v>
      </c>
      <c r="H130" s="132">
        <v>0</v>
      </c>
      <c r="I130" s="132">
        <v>0</v>
      </c>
      <c r="J130" s="132">
        <v>3807</v>
      </c>
      <c r="K130" s="132">
        <v>3807</v>
      </c>
      <c r="L130" s="132">
        <v>0</v>
      </c>
      <c r="M130" s="132">
        <v>6920.28</v>
      </c>
      <c r="N130" s="132">
        <v>10727.279999999999</v>
      </c>
      <c r="P130" s="124">
        <v>114.99999999999991</v>
      </c>
      <c r="R130" s="132">
        <v>546.24999999999955</v>
      </c>
      <c r="T130" s="132">
        <v>11273.529999999999</v>
      </c>
      <c r="U130" s="124">
        <v>15343.329999999998</v>
      </c>
    </row>
    <row r="132" spans="1:21" x14ac:dyDescent="0.3">
      <c r="D132" s="136">
        <v>11212</v>
      </c>
      <c r="E132" s="137"/>
      <c r="F132" s="138">
        <v>0</v>
      </c>
      <c r="G132" s="138">
        <v>0</v>
      </c>
      <c r="H132" s="138">
        <v>0</v>
      </c>
      <c r="I132" s="138">
        <v>0</v>
      </c>
      <c r="J132" s="138">
        <v>50454</v>
      </c>
      <c r="K132" s="138">
        <v>50454</v>
      </c>
      <c r="L132" s="138">
        <v>0</v>
      </c>
      <c r="M132" s="138">
        <v>91714.16</v>
      </c>
      <c r="N132" s="138">
        <v>142168.16</v>
      </c>
      <c r="P132" s="136">
        <v>3241.3118694829755</v>
      </c>
      <c r="R132" s="136">
        <v>15396.231380044135</v>
      </c>
      <c r="T132" s="136">
        <v>157564.39138004414</v>
      </c>
      <c r="U132" s="136">
        <v>214114.52768210907</v>
      </c>
    </row>
    <row r="133" spans="1:21" x14ac:dyDescent="0.3">
      <c r="E133" s="137"/>
    </row>
    <row r="134" spans="1:21" x14ac:dyDescent="0.3">
      <c r="A134" s="123" t="s">
        <v>386</v>
      </c>
      <c r="D134" s="139">
        <v>46743.083333333328</v>
      </c>
      <c r="E134" s="140"/>
      <c r="F134" s="141">
        <v>266483.125</v>
      </c>
      <c r="G134" s="141">
        <v>71062.166666666657</v>
      </c>
      <c r="H134" s="141">
        <v>337545.29166666663</v>
      </c>
      <c r="I134" s="141">
        <v>408607.45833333337</v>
      </c>
      <c r="J134" s="141">
        <v>210343.875</v>
      </c>
      <c r="K134" s="141">
        <v>618951.33333333326</v>
      </c>
      <c r="L134" s="141">
        <v>461904.08333333337</v>
      </c>
      <c r="M134" s="141">
        <v>295307.26750000013</v>
      </c>
      <c r="N134" s="141">
        <v>1713707.9758333333</v>
      </c>
      <c r="O134" s="123"/>
      <c r="P134" s="139">
        <v>14942.428316796573</v>
      </c>
      <c r="Q134" s="123"/>
      <c r="R134" s="141">
        <v>70976.534504783733</v>
      </c>
      <c r="S134" s="123"/>
      <c r="T134" s="141">
        <v>1784684.5103381171</v>
      </c>
      <c r="U134" s="141">
        <v>1808180.3281361121</v>
      </c>
    </row>
    <row r="136" spans="1:21" x14ac:dyDescent="0.3">
      <c r="A136" s="123" t="s">
        <v>387</v>
      </c>
    </row>
    <row r="137" spans="1:21" x14ac:dyDescent="0.3">
      <c r="A137" s="93">
        <v>141103</v>
      </c>
      <c r="B137" s="93">
        <v>3412020</v>
      </c>
      <c r="C137" t="s">
        <v>292</v>
      </c>
      <c r="D137" s="124">
        <v>362</v>
      </c>
      <c r="F137" s="132">
        <v>0</v>
      </c>
      <c r="G137" s="132">
        <v>0</v>
      </c>
      <c r="H137" s="132">
        <v>0</v>
      </c>
      <c r="I137" s="132">
        <v>0</v>
      </c>
      <c r="J137" s="132">
        <v>0</v>
      </c>
      <c r="K137" s="132">
        <v>0</v>
      </c>
      <c r="L137" s="132">
        <v>0</v>
      </c>
      <c r="M137" s="132">
        <v>0</v>
      </c>
      <c r="N137" s="132">
        <v>0</v>
      </c>
      <c r="P137" s="124">
        <v>0</v>
      </c>
      <c r="R137" s="132">
        <v>0</v>
      </c>
      <c r="T137" s="132">
        <v>0</v>
      </c>
      <c r="U137" s="124">
        <v>0</v>
      </c>
    </row>
    <row r="138" spans="1:21" x14ac:dyDescent="0.3">
      <c r="A138" s="130">
        <v>104547</v>
      </c>
      <c r="B138" s="130">
        <v>3412030</v>
      </c>
      <c r="C138" s="131" t="s">
        <v>291</v>
      </c>
      <c r="D138" s="124">
        <v>193</v>
      </c>
      <c r="F138" s="132">
        <v>0</v>
      </c>
      <c r="G138" s="132">
        <v>0</v>
      </c>
      <c r="H138" s="132">
        <v>0</v>
      </c>
      <c r="I138" s="132">
        <v>0</v>
      </c>
      <c r="J138" s="132">
        <v>0</v>
      </c>
      <c r="K138" s="132">
        <v>0</v>
      </c>
      <c r="L138" s="132">
        <v>0</v>
      </c>
      <c r="M138" s="132">
        <v>0</v>
      </c>
      <c r="N138" s="132">
        <v>0</v>
      </c>
      <c r="P138" s="124">
        <v>0</v>
      </c>
      <c r="R138" s="132">
        <v>0</v>
      </c>
      <c r="T138" s="132">
        <v>0</v>
      </c>
      <c r="U138" s="124"/>
    </row>
    <row r="139" spans="1:21" x14ac:dyDescent="0.3">
      <c r="A139" s="130">
        <v>104620</v>
      </c>
      <c r="B139" s="130">
        <v>3412040</v>
      </c>
      <c r="C139" s="131" t="s">
        <v>290</v>
      </c>
      <c r="D139" s="124">
        <v>198</v>
      </c>
      <c r="F139" s="132">
        <v>0</v>
      </c>
      <c r="G139" s="132">
        <v>0</v>
      </c>
      <c r="H139" s="132">
        <v>0</v>
      </c>
      <c r="I139" s="132">
        <v>0</v>
      </c>
      <c r="J139" s="132">
        <v>0</v>
      </c>
      <c r="K139" s="132">
        <v>0</v>
      </c>
      <c r="L139" s="132">
        <v>0</v>
      </c>
      <c r="M139" s="132">
        <v>0</v>
      </c>
      <c r="N139" s="132">
        <v>0</v>
      </c>
      <c r="P139" s="124">
        <v>0</v>
      </c>
      <c r="R139" s="132">
        <v>0</v>
      </c>
      <c r="T139" s="132">
        <v>0</v>
      </c>
      <c r="U139" s="124"/>
    </row>
    <row r="140" spans="1:21" x14ac:dyDescent="0.3">
      <c r="A140" s="130">
        <v>104612</v>
      </c>
      <c r="B140" s="130">
        <v>3412041</v>
      </c>
      <c r="C140" s="131" t="s">
        <v>289</v>
      </c>
      <c r="D140" s="124">
        <v>280</v>
      </c>
      <c r="F140" s="132">
        <v>0</v>
      </c>
      <c r="G140" s="132">
        <v>0</v>
      </c>
      <c r="H140" s="132">
        <v>0</v>
      </c>
      <c r="I140" s="132">
        <v>0</v>
      </c>
      <c r="J140" s="132">
        <v>0</v>
      </c>
      <c r="K140" s="132">
        <v>0</v>
      </c>
      <c r="L140" s="132">
        <v>0</v>
      </c>
      <c r="M140" s="132">
        <v>0</v>
      </c>
      <c r="N140" s="132">
        <v>0</v>
      </c>
      <c r="P140" s="124">
        <v>0</v>
      </c>
      <c r="R140" s="132">
        <v>0</v>
      </c>
      <c r="T140" s="132">
        <v>0</v>
      </c>
      <c r="U140" s="124"/>
    </row>
    <row r="141" spans="1:21" x14ac:dyDescent="0.3">
      <c r="A141" s="130">
        <v>131314</v>
      </c>
      <c r="B141" s="130">
        <v>3412223</v>
      </c>
      <c r="C141" s="131" t="s">
        <v>293</v>
      </c>
      <c r="D141" s="124">
        <v>416</v>
      </c>
      <c r="F141" s="132">
        <v>0</v>
      </c>
      <c r="G141" s="132">
        <v>0</v>
      </c>
      <c r="H141" s="132">
        <v>0</v>
      </c>
      <c r="I141" s="132">
        <v>0</v>
      </c>
      <c r="J141" s="132">
        <v>0</v>
      </c>
      <c r="K141" s="132">
        <v>0</v>
      </c>
      <c r="L141" s="132">
        <v>0</v>
      </c>
      <c r="M141" s="132">
        <v>0</v>
      </c>
      <c r="N141" s="132">
        <v>0</v>
      </c>
      <c r="P141" s="124">
        <v>0</v>
      </c>
      <c r="R141" s="132">
        <v>0</v>
      </c>
      <c r="T141" s="132">
        <v>0</v>
      </c>
      <c r="U141" s="124"/>
    </row>
    <row r="142" spans="1:21" x14ac:dyDescent="0.3">
      <c r="A142" s="130">
        <v>104615</v>
      </c>
      <c r="B142" s="130">
        <v>3413011</v>
      </c>
      <c r="C142" s="131" t="s">
        <v>295</v>
      </c>
      <c r="D142" s="124">
        <v>303</v>
      </c>
      <c r="F142" s="132">
        <v>0</v>
      </c>
      <c r="G142" s="132">
        <v>0</v>
      </c>
      <c r="H142" s="132">
        <v>0</v>
      </c>
      <c r="I142" s="132">
        <v>0</v>
      </c>
      <c r="J142" s="132">
        <v>0</v>
      </c>
      <c r="K142" s="132">
        <v>0</v>
      </c>
      <c r="L142" s="132">
        <v>0</v>
      </c>
      <c r="M142" s="132">
        <v>0</v>
      </c>
      <c r="N142" s="132">
        <v>0</v>
      </c>
      <c r="P142" s="124">
        <v>0</v>
      </c>
      <c r="R142" s="132">
        <v>0</v>
      </c>
      <c r="T142" s="132">
        <v>0</v>
      </c>
      <c r="U142" s="124">
        <v>0</v>
      </c>
    </row>
    <row r="143" spans="1:21" x14ac:dyDescent="0.3">
      <c r="A143" s="130">
        <v>131311</v>
      </c>
      <c r="B143" s="130">
        <v>3413020</v>
      </c>
      <c r="C143" s="131" t="s">
        <v>296</v>
      </c>
      <c r="D143" s="124">
        <v>377</v>
      </c>
      <c r="F143" s="132">
        <v>0</v>
      </c>
      <c r="G143" s="132">
        <v>0</v>
      </c>
      <c r="H143" s="132">
        <v>0</v>
      </c>
      <c r="I143" s="132">
        <v>0</v>
      </c>
      <c r="J143" s="132">
        <v>0</v>
      </c>
      <c r="K143" s="132">
        <v>0</v>
      </c>
      <c r="L143" s="132">
        <v>0</v>
      </c>
      <c r="M143" s="132">
        <v>0</v>
      </c>
      <c r="N143" s="132">
        <v>0</v>
      </c>
      <c r="P143" s="124">
        <v>0</v>
      </c>
      <c r="R143" s="132">
        <v>0</v>
      </c>
      <c r="T143" s="132">
        <v>0</v>
      </c>
      <c r="U143" s="124"/>
    </row>
    <row r="144" spans="1:21" x14ac:dyDescent="0.3">
      <c r="A144" s="130">
        <v>104621</v>
      </c>
      <c r="B144" s="130">
        <v>3413306</v>
      </c>
      <c r="C144" s="131" t="s">
        <v>288</v>
      </c>
      <c r="D144" s="124">
        <v>207</v>
      </c>
      <c r="F144" s="132">
        <v>0</v>
      </c>
      <c r="G144" s="132">
        <v>0</v>
      </c>
      <c r="H144" s="132">
        <v>0</v>
      </c>
      <c r="I144" s="132">
        <v>0</v>
      </c>
      <c r="J144" s="132">
        <v>0</v>
      </c>
      <c r="K144" s="132">
        <v>0</v>
      </c>
      <c r="L144" s="132">
        <v>0</v>
      </c>
      <c r="M144" s="132">
        <v>0</v>
      </c>
      <c r="N144" s="132">
        <v>0</v>
      </c>
      <c r="P144" s="124">
        <v>0</v>
      </c>
      <c r="R144" s="132">
        <v>0</v>
      </c>
      <c r="T144" s="132">
        <v>0</v>
      </c>
      <c r="U144" s="124"/>
    </row>
    <row r="145" spans="1:21" x14ac:dyDescent="0.3">
      <c r="A145" s="130">
        <v>135595</v>
      </c>
      <c r="B145" s="130">
        <v>3413966</v>
      </c>
      <c r="C145" s="131" t="s">
        <v>294</v>
      </c>
      <c r="D145" s="124">
        <v>208</v>
      </c>
      <c r="F145" s="132">
        <v>0</v>
      </c>
      <c r="G145" s="132">
        <v>0</v>
      </c>
      <c r="H145" s="132">
        <v>0</v>
      </c>
      <c r="I145" s="132">
        <v>0</v>
      </c>
      <c r="J145" s="132">
        <v>0</v>
      </c>
      <c r="K145" s="132">
        <v>0</v>
      </c>
      <c r="L145" s="132">
        <v>0</v>
      </c>
      <c r="M145" s="132">
        <v>0</v>
      </c>
      <c r="N145" s="132">
        <v>0</v>
      </c>
      <c r="P145" s="124">
        <v>0</v>
      </c>
      <c r="R145" s="132">
        <v>0</v>
      </c>
      <c r="T145" s="132">
        <v>0</v>
      </c>
      <c r="U145" s="124"/>
    </row>
    <row r="146" spans="1:21" x14ac:dyDescent="0.3">
      <c r="A146" s="130"/>
      <c r="B146" s="130"/>
      <c r="C146" s="131"/>
      <c r="I146" s="132">
        <v>0</v>
      </c>
    </row>
    <row r="147" spans="1:21" x14ac:dyDescent="0.3">
      <c r="C147" s="123" t="s">
        <v>388</v>
      </c>
      <c r="D147" s="136">
        <v>2544</v>
      </c>
      <c r="E147" s="137"/>
      <c r="F147" s="138">
        <v>0</v>
      </c>
      <c r="G147" s="138">
        <v>0</v>
      </c>
      <c r="H147" s="138">
        <v>0</v>
      </c>
      <c r="I147" s="138">
        <v>0</v>
      </c>
      <c r="J147" s="138">
        <v>0</v>
      </c>
      <c r="K147" s="138">
        <v>0</v>
      </c>
      <c r="L147" s="138">
        <v>0</v>
      </c>
      <c r="M147" s="138">
        <v>0</v>
      </c>
      <c r="N147" s="138">
        <v>0</v>
      </c>
      <c r="P147" s="136">
        <v>0</v>
      </c>
      <c r="R147" s="138">
        <v>0</v>
      </c>
      <c r="T147" s="138">
        <v>0</v>
      </c>
      <c r="U147" s="138">
        <v>0</v>
      </c>
    </row>
    <row r="148" spans="1:21" x14ac:dyDescent="0.3">
      <c r="A148" s="123" t="s">
        <v>389</v>
      </c>
      <c r="F148" s="129">
        <v>0</v>
      </c>
      <c r="G148" s="129"/>
      <c r="H148" s="129"/>
    </row>
    <row r="149" spans="1:21" x14ac:dyDescent="0.3">
      <c r="A149" s="130">
        <v>148226</v>
      </c>
      <c r="B149" s="130">
        <v>3414011</v>
      </c>
      <c r="C149" s="131" t="s">
        <v>297</v>
      </c>
      <c r="D149" s="124">
        <v>1317</v>
      </c>
      <c r="F149" s="129"/>
      <c r="G149" s="129"/>
      <c r="H149" s="129"/>
      <c r="J149" s="132">
        <v>0</v>
      </c>
      <c r="K149" s="132">
        <v>0</v>
      </c>
      <c r="M149" s="132">
        <v>0</v>
      </c>
      <c r="N149" s="132">
        <v>0</v>
      </c>
      <c r="P149" s="124">
        <v>0</v>
      </c>
      <c r="R149" s="132">
        <v>0</v>
      </c>
      <c r="T149" s="132">
        <v>0</v>
      </c>
    </row>
    <row r="150" spans="1:21" x14ac:dyDescent="0.3">
      <c r="A150" s="130">
        <v>104696</v>
      </c>
      <c r="B150" s="130">
        <v>3414425</v>
      </c>
      <c r="C150" s="131" t="e">
        <v>#N/A</v>
      </c>
      <c r="D150" s="124">
        <v>943</v>
      </c>
      <c r="F150" s="132">
        <v>0</v>
      </c>
      <c r="G150" s="132">
        <v>0</v>
      </c>
      <c r="H150" s="132">
        <v>0</v>
      </c>
      <c r="I150" s="132">
        <v>0</v>
      </c>
      <c r="J150" s="132">
        <v>0</v>
      </c>
      <c r="K150" s="132">
        <v>0</v>
      </c>
      <c r="L150" s="132">
        <v>0</v>
      </c>
      <c r="M150" s="132">
        <v>0</v>
      </c>
      <c r="N150" s="132">
        <v>0</v>
      </c>
      <c r="P150" s="124">
        <v>0</v>
      </c>
      <c r="R150" s="132">
        <v>0</v>
      </c>
      <c r="T150" s="132">
        <v>0</v>
      </c>
      <c r="U150" s="124">
        <v>21111.26</v>
      </c>
    </row>
    <row r="151" spans="1:21" x14ac:dyDescent="0.3">
      <c r="A151" s="130">
        <v>137675</v>
      </c>
      <c r="B151" s="130">
        <v>3414000</v>
      </c>
      <c r="C151" s="131" t="s">
        <v>301</v>
      </c>
      <c r="D151" s="124">
        <v>734</v>
      </c>
      <c r="F151" s="132">
        <v>0</v>
      </c>
      <c r="G151" s="132"/>
      <c r="H151" s="132">
        <v>0</v>
      </c>
      <c r="I151" s="132">
        <v>0</v>
      </c>
      <c r="J151" s="132">
        <v>0</v>
      </c>
      <c r="K151" s="132">
        <v>0</v>
      </c>
      <c r="L151" s="132">
        <v>0</v>
      </c>
      <c r="M151" s="132">
        <v>0</v>
      </c>
      <c r="N151" s="132">
        <v>0</v>
      </c>
      <c r="P151" s="124">
        <v>0</v>
      </c>
      <c r="R151" s="132">
        <v>0</v>
      </c>
      <c r="T151" s="132">
        <v>0</v>
      </c>
      <c r="U151" s="124">
        <v>0</v>
      </c>
    </row>
    <row r="152" spans="1:21" x14ac:dyDescent="0.3">
      <c r="A152" s="130">
        <v>138787</v>
      </c>
      <c r="B152" s="130">
        <v>3414001</v>
      </c>
      <c r="C152" s="131" t="s">
        <v>299</v>
      </c>
      <c r="D152" s="124">
        <v>870</v>
      </c>
      <c r="F152" s="132">
        <v>0</v>
      </c>
      <c r="G152" s="132"/>
      <c r="H152" s="132">
        <v>0</v>
      </c>
      <c r="I152" s="132">
        <v>0</v>
      </c>
      <c r="J152" s="132">
        <v>0</v>
      </c>
      <c r="K152" s="132">
        <v>0</v>
      </c>
      <c r="L152" s="132">
        <v>0</v>
      </c>
      <c r="M152" s="132">
        <v>0</v>
      </c>
      <c r="N152" s="132">
        <v>0</v>
      </c>
      <c r="P152" s="124">
        <v>0</v>
      </c>
      <c r="R152" s="132">
        <v>0</v>
      </c>
      <c r="T152" s="132">
        <v>0</v>
      </c>
      <c r="U152" s="124">
        <v>0</v>
      </c>
    </row>
    <row r="153" spans="1:21" x14ac:dyDescent="0.3">
      <c r="A153" s="130">
        <v>139588</v>
      </c>
      <c r="B153" s="130">
        <v>3414002</v>
      </c>
      <c r="C153" s="131" t="s">
        <v>302</v>
      </c>
      <c r="D153" s="124">
        <v>219</v>
      </c>
      <c r="F153" s="132">
        <v>0</v>
      </c>
      <c r="G153" s="132"/>
      <c r="H153" s="132">
        <v>0</v>
      </c>
      <c r="I153" s="132">
        <v>0</v>
      </c>
      <c r="J153" s="132">
        <v>0</v>
      </c>
      <c r="K153" s="132">
        <v>0</v>
      </c>
      <c r="L153" s="132">
        <v>0</v>
      </c>
      <c r="M153" s="132">
        <v>0</v>
      </c>
      <c r="N153" s="132">
        <v>0</v>
      </c>
      <c r="P153" s="124">
        <v>0</v>
      </c>
      <c r="R153" s="132">
        <v>0</v>
      </c>
      <c r="T153" s="132">
        <v>0</v>
      </c>
      <c r="U153" s="124">
        <v>0</v>
      </c>
    </row>
    <row r="154" spans="1:21" x14ac:dyDescent="0.3">
      <c r="A154" s="130">
        <v>139589</v>
      </c>
      <c r="B154" s="130">
        <v>3414003</v>
      </c>
      <c r="C154" s="131" t="s">
        <v>312</v>
      </c>
      <c r="D154" s="124">
        <v>178</v>
      </c>
      <c r="F154" s="132">
        <v>0</v>
      </c>
      <c r="G154" s="132"/>
      <c r="H154" s="132">
        <v>0</v>
      </c>
      <c r="I154" s="132">
        <v>0</v>
      </c>
      <c r="J154" s="132">
        <v>0</v>
      </c>
      <c r="K154" s="132">
        <v>0</v>
      </c>
      <c r="L154" s="132">
        <v>0</v>
      </c>
      <c r="M154" s="132">
        <v>0</v>
      </c>
      <c r="N154" s="132">
        <v>0</v>
      </c>
      <c r="P154" s="124">
        <v>0</v>
      </c>
      <c r="R154" s="132">
        <v>0</v>
      </c>
      <c r="T154" s="132">
        <v>0</v>
      </c>
      <c r="U154" s="124">
        <v>0</v>
      </c>
    </row>
    <row r="155" spans="1:21" x14ac:dyDescent="0.3">
      <c r="A155" s="130">
        <v>101857</v>
      </c>
      <c r="B155" s="130">
        <v>3414009</v>
      </c>
      <c r="C155" s="131" t="s">
        <v>307</v>
      </c>
      <c r="D155" s="124">
        <v>869</v>
      </c>
      <c r="F155" s="132">
        <v>0</v>
      </c>
      <c r="G155" s="132"/>
      <c r="H155" s="132">
        <v>0</v>
      </c>
      <c r="I155" s="132">
        <v>0</v>
      </c>
      <c r="J155" s="132">
        <v>0</v>
      </c>
      <c r="K155" s="132">
        <v>0</v>
      </c>
      <c r="L155" s="132">
        <v>0</v>
      </c>
      <c r="M155" s="132">
        <v>0</v>
      </c>
      <c r="N155" s="132">
        <v>0</v>
      </c>
      <c r="P155" s="124">
        <v>0</v>
      </c>
      <c r="R155" s="132">
        <v>0</v>
      </c>
      <c r="T155" s="132">
        <v>0</v>
      </c>
      <c r="U155" s="124">
        <v>0</v>
      </c>
    </row>
    <row r="156" spans="1:21" x14ac:dyDescent="0.3">
      <c r="A156" s="130">
        <v>104692</v>
      </c>
      <c r="B156" s="130">
        <v>3414012</v>
      </c>
      <c r="C156" s="131" t="s">
        <v>300</v>
      </c>
      <c r="D156" s="124">
        <v>825</v>
      </c>
      <c r="F156" s="132">
        <v>0</v>
      </c>
      <c r="G156" s="132">
        <v>0</v>
      </c>
      <c r="H156" s="132">
        <v>0</v>
      </c>
      <c r="I156" s="132">
        <v>0</v>
      </c>
      <c r="J156" s="132">
        <v>0</v>
      </c>
      <c r="K156" s="132">
        <v>0</v>
      </c>
      <c r="L156" s="132">
        <v>0</v>
      </c>
      <c r="M156" s="132">
        <v>0</v>
      </c>
      <c r="N156" s="132">
        <v>0</v>
      </c>
      <c r="P156" s="124">
        <v>0</v>
      </c>
      <c r="R156" s="132">
        <v>0</v>
      </c>
      <c r="T156" s="132">
        <v>0</v>
      </c>
      <c r="U156" s="124" t="e">
        <v>#N/A</v>
      </c>
    </row>
    <row r="157" spans="1:21" x14ac:dyDescent="0.3">
      <c r="A157" s="130">
        <v>138696</v>
      </c>
      <c r="B157" s="130">
        <v>3414306</v>
      </c>
      <c r="C157" s="131" t="s">
        <v>313</v>
      </c>
      <c r="D157" s="124">
        <v>901</v>
      </c>
      <c r="F157" s="132">
        <v>0</v>
      </c>
      <c r="G157" s="132"/>
      <c r="H157" s="132">
        <v>0</v>
      </c>
      <c r="I157" s="132">
        <v>0</v>
      </c>
      <c r="J157" s="132">
        <v>0</v>
      </c>
      <c r="K157" s="132">
        <v>0</v>
      </c>
      <c r="L157" s="132">
        <v>0</v>
      </c>
      <c r="M157" s="132">
        <v>0</v>
      </c>
      <c r="N157" s="132">
        <v>0</v>
      </c>
      <c r="P157" s="124">
        <v>0</v>
      </c>
      <c r="R157" s="132">
        <v>0</v>
      </c>
      <c r="T157" s="132">
        <v>0</v>
      </c>
      <c r="U157" s="124">
        <v>0</v>
      </c>
    </row>
    <row r="158" spans="1:21" x14ac:dyDescent="0.3">
      <c r="A158" s="130">
        <v>138183</v>
      </c>
      <c r="B158" s="130">
        <v>3414787</v>
      </c>
      <c r="C158" s="131" t="s">
        <v>298</v>
      </c>
      <c r="D158" s="124">
        <v>776</v>
      </c>
      <c r="F158" s="132">
        <v>0</v>
      </c>
      <c r="G158" s="132"/>
      <c r="H158" s="132">
        <v>0</v>
      </c>
      <c r="I158" s="132">
        <v>0</v>
      </c>
      <c r="J158" s="132">
        <v>0</v>
      </c>
      <c r="K158" s="132">
        <v>0</v>
      </c>
      <c r="L158" s="132">
        <v>0</v>
      </c>
      <c r="M158" s="132">
        <v>0</v>
      </c>
      <c r="N158" s="132">
        <v>0</v>
      </c>
      <c r="P158" s="124">
        <v>0</v>
      </c>
      <c r="R158" s="132">
        <v>0</v>
      </c>
      <c r="T158" s="132">
        <v>0</v>
      </c>
      <c r="U158" s="124">
        <v>0</v>
      </c>
    </row>
    <row r="159" spans="1:21" x14ac:dyDescent="0.3">
      <c r="A159" s="130">
        <v>136409</v>
      </c>
      <c r="B159" s="130">
        <v>3414797</v>
      </c>
      <c r="C159" s="131" t="s">
        <v>311</v>
      </c>
      <c r="D159" s="124">
        <v>348</v>
      </c>
      <c r="F159" s="132">
        <v>0</v>
      </c>
      <c r="G159" s="132"/>
      <c r="H159" s="132">
        <v>0</v>
      </c>
      <c r="I159" s="132">
        <v>0</v>
      </c>
      <c r="J159" s="132">
        <v>0</v>
      </c>
      <c r="K159" s="132">
        <v>0</v>
      </c>
      <c r="L159" s="132">
        <v>0</v>
      </c>
      <c r="M159" s="132">
        <v>0</v>
      </c>
      <c r="N159" s="132">
        <v>0</v>
      </c>
      <c r="P159" s="124">
        <v>0</v>
      </c>
      <c r="R159" s="132">
        <v>0</v>
      </c>
      <c r="T159" s="132">
        <v>0</v>
      </c>
      <c r="U159" s="124">
        <v>0</v>
      </c>
    </row>
    <row r="160" spans="1:21" x14ac:dyDescent="0.3">
      <c r="A160" s="130">
        <v>138463</v>
      </c>
      <c r="B160" s="130">
        <v>3415400</v>
      </c>
      <c r="C160" s="131" t="s">
        <v>305</v>
      </c>
      <c r="D160" s="124">
        <v>984</v>
      </c>
      <c r="F160" s="132">
        <v>0</v>
      </c>
      <c r="G160" s="132"/>
      <c r="H160" s="132">
        <v>0</v>
      </c>
      <c r="I160" s="132">
        <v>0</v>
      </c>
      <c r="J160" s="132">
        <v>0</v>
      </c>
      <c r="K160" s="132">
        <v>0</v>
      </c>
      <c r="L160" s="132">
        <v>0</v>
      </c>
      <c r="M160" s="132">
        <v>0</v>
      </c>
      <c r="N160" s="132">
        <v>0</v>
      </c>
      <c r="P160" s="124">
        <v>0</v>
      </c>
      <c r="R160" s="132">
        <v>0</v>
      </c>
      <c r="T160" s="132">
        <v>0</v>
      </c>
      <c r="U160" s="124">
        <v>0</v>
      </c>
    </row>
    <row r="161" spans="1:21" x14ac:dyDescent="0.3">
      <c r="A161" s="130">
        <v>138850</v>
      </c>
      <c r="B161" s="130">
        <v>3415402</v>
      </c>
      <c r="C161" s="131" t="s">
        <v>306</v>
      </c>
      <c r="D161" s="124">
        <v>841</v>
      </c>
      <c r="F161" s="132">
        <v>0</v>
      </c>
      <c r="G161" s="132"/>
      <c r="H161" s="132">
        <v>0</v>
      </c>
      <c r="I161" s="132">
        <v>0</v>
      </c>
      <c r="J161" s="132">
        <v>0</v>
      </c>
      <c r="K161" s="132">
        <v>0</v>
      </c>
      <c r="L161" s="132">
        <v>0</v>
      </c>
      <c r="M161" s="132">
        <v>0</v>
      </c>
      <c r="N161" s="132">
        <v>0</v>
      </c>
      <c r="P161" s="124">
        <v>0</v>
      </c>
      <c r="R161" s="132">
        <v>0</v>
      </c>
      <c r="T161" s="132">
        <v>0</v>
      </c>
      <c r="U161" s="124">
        <v>0</v>
      </c>
    </row>
    <row r="162" spans="1:21" x14ac:dyDescent="0.3">
      <c r="A162" s="130">
        <v>137916</v>
      </c>
      <c r="B162" s="130">
        <v>3415404</v>
      </c>
      <c r="C162" s="131" t="s">
        <v>310</v>
      </c>
      <c r="D162" s="124">
        <v>901</v>
      </c>
      <c r="F162" s="132">
        <v>0</v>
      </c>
      <c r="G162" s="132"/>
      <c r="H162" s="132">
        <v>0</v>
      </c>
      <c r="I162" s="132">
        <v>0</v>
      </c>
      <c r="J162" s="132">
        <v>0</v>
      </c>
      <c r="K162" s="132">
        <v>0</v>
      </c>
      <c r="L162" s="132">
        <v>0</v>
      </c>
      <c r="M162" s="132">
        <v>0</v>
      </c>
      <c r="N162" s="132">
        <v>0</v>
      </c>
      <c r="P162" s="124">
        <v>0</v>
      </c>
      <c r="R162" s="132">
        <v>0</v>
      </c>
      <c r="T162" s="132">
        <v>0</v>
      </c>
      <c r="U162" s="124">
        <v>0</v>
      </c>
    </row>
    <row r="163" spans="1:21" x14ac:dyDescent="0.3">
      <c r="A163" s="130">
        <v>136735</v>
      </c>
      <c r="B163" s="130">
        <v>3415900</v>
      </c>
      <c r="C163" s="131" t="s">
        <v>304</v>
      </c>
      <c r="D163" s="124">
        <v>859</v>
      </c>
      <c r="F163" s="132">
        <v>0</v>
      </c>
      <c r="G163" s="132"/>
      <c r="H163" s="132">
        <v>0</v>
      </c>
      <c r="I163" s="132">
        <v>0</v>
      </c>
      <c r="J163" s="132">
        <v>0</v>
      </c>
      <c r="K163" s="132">
        <v>0</v>
      </c>
      <c r="L163" s="132">
        <v>0</v>
      </c>
      <c r="M163" s="132">
        <v>0</v>
      </c>
      <c r="N163" s="132">
        <v>0</v>
      </c>
      <c r="P163" s="124">
        <v>0</v>
      </c>
      <c r="R163" s="132">
        <v>0</v>
      </c>
      <c r="T163" s="132">
        <v>0</v>
      </c>
      <c r="U163" s="124">
        <v>0</v>
      </c>
    </row>
    <row r="164" spans="1:21" x14ac:dyDescent="0.3">
      <c r="A164" s="130">
        <v>131065</v>
      </c>
      <c r="B164" s="130">
        <v>3416906</v>
      </c>
      <c r="C164" s="131" t="s">
        <v>303</v>
      </c>
      <c r="D164" s="124">
        <v>1213</v>
      </c>
      <c r="F164" s="132">
        <v>0</v>
      </c>
      <c r="G164" s="132"/>
      <c r="H164" s="132">
        <v>0</v>
      </c>
      <c r="I164" s="132">
        <v>0</v>
      </c>
      <c r="J164" s="132">
        <v>0</v>
      </c>
      <c r="K164" s="132">
        <v>0</v>
      </c>
      <c r="L164" s="132">
        <v>0</v>
      </c>
      <c r="M164" s="132">
        <v>0</v>
      </c>
      <c r="N164" s="132">
        <v>0</v>
      </c>
      <c r="P164" s="124">
        <v>0</v>
      </c>
      <c r="R164" s="132">
        <v>0</v>
      </c>
      <c r="T164" s="132">
        <v>0</v>
      </c>
      <c r="U164" s="124">
        <v>0</v>
      </c>
    </row>
    <row r="165" spans="1:21" x14ac:dyDescent="0.3">
      <c r="A165" s="133">
        <v>135174</v>
      </c>
      <c r="B165" s="133">
        <v>3416907</v>
      </c>
      <c r="C165" s="134" t="s">
        <v>309</v>
      </c>
      <c r="D165" s="124">
        <v>776</v>
      </c>
      <c r="F165" s="132">
        <v>0</v>
      </c>
      <c r="G165" s="132"/>
      <c r="H165" s="132">
        <v>0</v>
      </c>
      <c r="I165" s="132">
        <v>0</v>
      </c>
      <c r="J165" s="132">
        <v>0</v>
      </c>
      <c r="K165" s="132">
        <v>0</v>
      </c>
      <c r="L165" s="132">
        <v>0</v>
      </c>
      <c r="M165" s="132">
        <v>0</v>
      </c>
      <c r="N165" s="132">
        <v>0</v>
      </c>
      <c r="P165" s="124">
        <v>0</v>
      </c>
      <c r="R165" s="132">
        <v>0</v>
      </c>
      <c r="T165" s="132">
        <v>0</v>
      </c>
      <c r="U165" s="124">
        <v>0</v>
      </c>
    </row>
    <row r="166" spans="1:21" x14ac:dyDescent="0.3">
      <c r="A166" s="130">
        <v>136119</v>
      </c>
      <c r="B166" s="130">
        <v>3416908</v>
      </c>
      <c r="C166" s="131" t="s">
        <v>308</v>
      </c>
      <c r="D166" s="124">
        <v>621</v>
      </c>
      <c r="F166" s="132">
        <v>0</v>
      </c>
      <c r="G166" s="132"/>
      <c r="H166" s="132">
        <v>0</v>
      </c>
      <c r="I166" s="132">
        <v>0</v>
      </c>
      <c r="J166" s="132">
        <v>0</v>
      </c>
      <c r="K166" s="132">
        <v>0</v>
      </c>
      <c r="L166" s="132">
        <v>0</v>
      </c>
      <c r="M166" s="132">
        <v>0</v>
      </c>
      <c r="N166" s="132">
        <v>0</v>
      </c>
      <c r="P166" s="124">
        <v>0</v>
      </c>
      <c r="R166" s="132">
        <v>0</v>
      </c>
      <c r="T166" s="132">
        <v>0</v>
      </c>
      <c r="U166" s="124">
        <v>0</v>
      </c>
    </row>
    <row r="167" spans="1:21" x14ac:dyDescent="0.3">
      <c r="A167" s="130"/>
      <c r="B167" s="130"/>
      <c r="C167" s="131"/>
      <c r="P167" s="124">
        <v>0</v>
      </c>
      <c r="R167" s="132">
        <v>0</v>
      </c>
    </row>
    <row r="168" spans="1:21" x14ac:dyDescent="0.3">
      <c r="C168" s="123" t="s">
        <v>390</v>
      </c>
      <c r="D168" s="136">
        <v>14175</v>
      </c>
      <c r="E168" s="137"/>
      <c r="F168" s="138">
        <v>0</v>
      </c>
      <c r="G168" s="138">
        <v>0</v>
      </c>
      <c r="H168" s="138">
        <v>0</v>
      </c>
      <c r="I168" s="138">
        <v>0</v>
      </c>
      <c r="J168" s="138">
        <v>0</v>
      </c>
      <c r="K168" s="138">
        <v>0</v>
      </c>
      <c r="L168" s="138">
        <v>0</v>
      </c>
      <c r="M168" s="138">
        <v>0</v>
      </c>
      <c r="N168" s="138">
        <v>0</v>
      </c>
      <c r="P168" s="136">
        <v>0</v>
      </c>
      <c r="R168" s="138">
        <v>0</v>
      </c>
      <c r="T168" s="138">
        <v>0</v>
      </c>
      <c r="U168" s="138" t="e">
        <v>#N/A</v>
      </c>
    </row>
    <row r="169" spans="1:21" x14ac:dyDescent="0.3">
      <c r="P169" s="124"/>
    </row>
    <row r="170" spans="1:21" x14ac:dyDescent="0.3">
      <c r="A170" s="123" t="s">
        <v>391</v>
      </c>
      <c r="D170" s="136">
        <v>16719</v>
      </c>
      <c r="F170" s="138">
        <v>0</v>
      </c>
      <c r="G170" s="138">
        <v>0</v>
      </c>
      <c r="H170" s="138">
        <v>0</v>
      </c>
      <c r="I170" s="138">
        <v>0</v>
      </c>
      <c r="J170" s="138">
        <v>0</v>
      </c>
      <c r="K170" s="138">
        <v>0</v>
      </c>
      <c r="L170" s="138">
        <v>0</v>
      </c>
      <c r="M170" s="138">
        <v>0</v>
      </c>
      <c r="N170" s="138">
        <v>0</v>
      </c>
      <c r="P170" s="136">
        <v>0</v>
      </c>
      <c r="R170" s="138">
        <v>0</v>
      </c>
      <c r="T170" s="138">
        <v>0</v>
      </c>
      <c r="U170" s="138" t="e">
        <v>#N/A</v>
      </c>
    </row>
    <row r="172" spans="1:21" x14ac:dyDescent="0.3">
      <c r="A172" s="123" t="s">
        <v>392</v>
      </c>
      <c r="D172" s="142">
        <v>63462.083333333328</v>
      </c>
      <c r="E172" s="140"/>
      <c r="F172" s="143">
        <v>266483.125</v>
      </c>
      <c r="G172" s="143">
        <v>71062.166666666657</v>
      </c>
      <c r="H172" s="143">
        <v>337545.29166666663</v>
      </c>
      <c r="I172" s="143">
        <v>408607.45833333337</v>
      </c>
      <c r="J172" s="143">
        <v>210343.875</v>
      </c>
      <c r="K172" s="143">
        <v>618951.33333333326</v>
      </c>
      <c r="L172" s="143">
        <v>461904.08333333337</v>
      </c>
      <c r="M172" s="143">
        <v>295307.26750000013</v>
      </c>
      <c r="N172" s="143">
        <v>1713707.9758333333</v>
      </c>
      <c r="O172" s="123"/>
      <c r="P172" s="142">
        <v>14942.428316796573</v>
      </c>
      <c r="Q172" s="123"/>
      <c r="R172" s="143">
        <v>70976.534504783733</v>
      </c>
      <c r="S172" s="123"/>
      <c r="T172" s="143">
        <v>1784684.5103381171</v>
      </c>
      <c r="U172" s="143" t="e">
        <v>#N/A</v>
      </c>
    </row>
    <row r="174" spans="1:21" x14ac:dyDescent="0.3">
      <c r="A174" s="130">
        <v>139686</v>
      </c>
      <c r="B174" s="130">
        <v>3414004</v>
      </c>
      <c r="C174" s="131" t="s">
        <v>314</v>
      </c>
      <c r="D174" s="124">
        <v>0</v>
      </c>
      <c r="F174" s="132">
        <v>0</v>
      </c>
      <c r="G174" s="132"/>
      <c r="H174" s="132">
        <v>0</v>
      </c>
      <c r="I174" s="132">
        <v>0</v>
      </c>
      <c r="J174" s="132">
        <v>0</v>
      </c>
      <c r="K174" s="132">
        <v>0</v>
      </c>
      <c r="L174" s="132">
        <v>0</v>
      </c>
      <c r="M174" s="132">
        <v>0</v>
      </c>
      <c r="N174" s="132">
        <v>0</v>
      </c>
      <c r="P174" s="124">
        <v>0</v>
      </c>
      <c r="R174" s="132">
        <v>0</v>
      </c>
      <c r="T174" s="132">
        <v>0</v>
      </c>
    </row>
    <row r="175" spans="1:21" x14ac:dyDescent="0.3">
      <c r="A175" s="130">
        <v>139687</v>
      </c>
      <c r="B175" s="130">
        <v>3414004</v>
      </c>
      <c r="C175" s="131" t="s">
        <v>314</v>
      </c>
      <c r="D175" s="124">
        <v>0</v>
      </c>
      <c r="F175" s="132">
        <v>0</v>
      </c>
      <c r="G175" s="132"/>
      <c r="H175" s="132">
        <v>0</v>
      </c>
      <c r="I175" s="132">
        <v>0</v>
      </c>
      <c r="J175" s="132">
        <v>0</v>
      </c>
      <c r="K175" s="132">
        <v>0</v>
      </c>
      <c r="L175" s="132">
        <v>0</v>
      </c>
      <c r="M175" s="132">
        <v>0</v>
      </c>
      <c r="N175" s="132">
        <v>0</v>
      </c>
      <c r="P175" s="124">
        <v>0</v>
      </c>
      <c r="R175" s="132">
        <v>0</v>
      </c>
      <c r="T175" s="132">
        <v>0</v>
      </c>
    </row>
    <row r="177" spans="4:21" x14ac:dyDescent="0.3">
      <c r="D177" s="136">
        <v>63462.083333333328</v>
      </c>
      <c r="F177" s="138">
        <v>266483.125</v>
      </c>
      <c r="G177" s="138">
        <v>71062.166666666657</v>
      </c>
      <c r="H177" s="138">
        <v>337545.29166666663</v>
      </c>
      <c r="I177" s="138">
        <v>408607.45833333337</v>
      </c>
      <c r="J177" s="138">
        <v>210343.875</v>
      </c>
      <c r="K177" s="138">
        <v>618951.33333333326</v>
      </c>
      <c r="L177" s="138">
        <v>461904.08333333337</v>
      </c>
      <c r="M177" s="138">
        <v>295307.26750000013</v>
      </c>
      <c r="N177" s="138">
        <v>1713707.9758333333</v>
      </c>
      <c r="P177" s="136">
        <v>14942.428316796573</v>
      </c>
      <c r="R177" s="138">
        <v>70976.534504783733</v>
      </c>
      <c r="T177" s="138">
        <v>1784684.5103381171</v>
      </c>
      <c r="U177" s="138" t="e">
        <v>#N/A</v>
      </c>
    </row>
    <row r="180" spans="4:21" x14ac:dyDescent="0.3">
      <c r="D180" s="124" t="e">
        <v>#REF!</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4320C-8EF7-4E7A-8440-4211BA8D3164}">
  <sheetPr codeName="Sheet6"/>
  <dimension ref="A1:BF81"/>
  <sheetViews>
    <sheetView topLeftCell="A25" zoomScale="130" zoomScaleNormal="130" workbookViewId="0">
      <selection activeCell="A55" sqref="A55"/>
    </sheetView>
  </sheetViews>
  <sheetFormatPr defaultRowHeight="14.4" x14ac:dyDescent="0.3"/>
  <cols>
    <col min="1" max="1" width="33.109375" bestFit="1" customWidth="1"/>
    <col min="2" max="2" width="11.6640625" customWidth="1"/>
    <col min="3" max="5" width="11.109375" bestFit="1" customWidth="1"/>
    <col min="6" max="6" width="12.6640625" bestFit="1" customWidth="1"/>
    <col min="7" max="7" width="8" bestFit="1" customWidth="1"/>
    <col min="8" max="8" width="20" customWidth="1"/>
    <col min="9" max="9" width="6" bestFit="1" customWidth="1"/>
    <col min="10" max="10" width="9.33203125" customWidth="1"/>
    <col min="11" max="11" width="7" bestFit="1" customWidth="1"/>
    <col min="12" max="12" width="6" bestFit="1" customWidth="1"/>
    <col min="13" max="13" width="12" bestFit="1" customWidth="1"/>
    <col min="14" max="14" width="3.5546875" bestFit="1" customWidth="1"/>
    <col min="15" max="15" width="18.33203125" bestFit="1" customWidth="1"/>
    <col min="16" max="16" width="10.33203125" bestFit="1" customWidth="1"/>
    <col min="17" max="17" width="8.109375" bestFit="1" customWidth="1"/>
    <col min="18" max="18" width="11.88671875" customWidth="1"/>
    <col min="19" max="19" width="11.6640625" customWidth="1"/>
    <col min="20" max="20" width="9.88671875" bestFit="1" customWidth="1"/>
    <col min="21" max="21" width="10" bestFit="1" customWidth="1"/>
    <col min="22" max="22" width="10.88671875" bestFit="1" customWidth="1"/>
    <col min="23" max="23" width="11.6640625" bestFit="1" customWidth="1"/>
    <col min="24" max="24" width="13.6640625" bestFit="1" customWidth="1"/>
    <col min="26" max="26" width="10.88671875" bestFit="1" customWidth="1"/>
    <col min="27" max="27" width="18.6640625" customWidth="1"/>
    <col min="28" max="28" width="10.5546875" bestFit="1" customWidth="1"/>
    <col min="29" max="29" width="13.5546875" bestFit="1" customWidth="1"/>
    <col min="30" max="31" width="9.88671875" bestFit="1" customWidth="1"/>
    <col min="32" max="32" width="19.33203125" customWidth="1"/>
    <col min="33" max="33" width="25" bestFit="1" customWidth="1"/>
    <col min="34" max="34" width="10.88671875" bestFit="1" customWidth="1"/>
    <col min="35" max="35" width="19.33203125" bestFit="1" customWidth="1"/>
    <col min="36" max="36" width="3" bestFit="1" customWidth="1"/>
    <col min="37" max="37" width="11.6640625" bestFit="1" customWidth="1"/>
    <col min="38" max="38" width="13.5546875" bestFit="1" customWidth="1"/>
    <col min="39" max="39" width="9.88671875" bestFit="1" customWidth="1"/>
    <col min="40" max="40" width="9" bestFit="1" customWidth="1"/>
    <col min="41" max="41" width="8.109375" bestFit="1" customWidth="1"/>
    <col min="42" max="42" width="15.33203125" bestFit="1" customWidth="1"/>
    <col min="43" max="43" width="8" bestFit="1" customWidth="1"/>
    <col min="44" max="44" width="9" bestFit="1" customWidth="1"/>
    <col min="46" max="46" width="8.5546875" bestFit="1" customWidth="1"/>
    <col min="47" max="47" width="12.88671875" bestFit="1" customWidth="1"/>
    <col min="49" max="49" width="10.88671875" bestFit="1" customWidth="1"/>
    <col min="50" max="50" width="11.88671875" bestFit="1" customWidth="1"/>
    <col min="51" max="51" width="8.44140625" bestFit="1" customWidth="1"/>
    <col min="53" max="53" width="9.88671875" bestFit="1" customWidth="1"/>
    <col min="54" max="54" width="9.109375" bestFit="1" customWidth="1"/>
    <col min="56" max="56" width="17.88671875" bestFit="1" customWidth="1"/>
    <col min="57" max="57" width="9.5546875" bestFit="1" customWidth="1"/>
    <col min="58" max="58" width="11" bestFit="1" customWidth="1"/>
  </cols>
  <sheetData>
    <row r="1" spans="1:58" ht="15.6" x14ac:dyDescent="0.3">
      <c r="A1" s="249" t="s">
        <v>190</v>
      </c>
      <c r="B1" s="250"/>
      <c r="C1" s="250"/>
      <c r="D1" s="251" t="s">
        <v>207</v>
      </c>
      <c r="E1" s="251" t="s">
        <v>207</v>
      </c>
      <c r="F1" s="251" t="s">
        <v>207</v>
      </c>
      <c r="H1" s="252"/>
      <c r="AA1" s="113" t="s">
        <v>810</v>
      </c>
      <c r="AB1" s="253"/>
      <c r="AC1" s="113"/>
      <c r="AD1" s="113"/>
      <c r="AE1" s="113"/>
      <c r="AF1" s="113"/>
      <c r="AK1" s="254" t="s">
        <v>811</v>
      </c>
      <c r="AM1" s="95"/>
      <c r="AN1" s="124"/>
      <c r="AO1" s="124"/>
      <c r="AP1" s="62"/>
      <c r="AT1" s="255" t="s">
        <v>812</v>
      </c>
      <c r="AU1" s="255" t="s">
        <v>812</v>
      </c>
      <c r="AW1" s="256" t="s">
        <v>605</v>
      </c>
      <c r="AX1" s="256" t="s">
        <v>207</v>
      </c>
      <c r="AY1" s="257" t="s">
        <v>345</v>
      </c>
      <c r="BA1" s="256" t="s">
        <v>813</v>
      </c>
      <c r="BB1" s="256" t="s">
        <v>813</v>
      </c>
      <c r="BD1" t="s">
        <v>814</v>
      </c>
      <c r="BE1" s="258"/>
    </row>
    <row r="2" spans="1:58" ht="15.6" x14ac:dyDescent="0.3">
      <c r="A2" s="249" t="s">
        <v>193</v>
      </c>
      <c r="B2" s="259"/>
      <c r="C2" s="260" t="s">
        <v>815</v>
      </c>
      <c r="D2" s="261" t="s">
        <v>815</v>
      </c>
      <c r="E2" s="261" t="s">
        <v>815</v>
      </c>
      <c r="F2" s="261" t="s">
        <v>815</v>
      </c>
      <c r="AB2" s="95"/>
      <c r="AE2" s="253">
        <v>1111013.7663125</v>
      </c>
      <c r="AG2" s="256" t="s">
        <v>816</v>
      </c>
      <c r="AH2" s="256"/>
      <c r="AI2" s="256"/>
      <c r="AJ2" s="256"/>
      <c r="AK2" s="262">
        <v>-10471588.391434155</v>
      </c>
      <c r="AM2" s="95"/>
      <c r="AN2" s="124"/>
      <c r="AO2" s="124"/>
      <c r="AP2" s="62"/>
      <c r="AW2" s="256" t="s">
        <v>817</v>
      </c>
      <c r="AX2" s="256" t="s">
        <v>818</v>
      </c>
      <c r="AY2" s="95"/>
      <c r="BA2" s="256" t="s">
        <v>819</v>
      </c>
      <c r="BB2" s="256" t="s">
        <v>820</v>
      </c>
      <c r="BD2" s="263" t="s">
        <v>821</v>
      </c>
      <c r="BE2" s="258"/>
    </row>
    <row r="3" spans="1:58" ht="15.6" x14ac:dyDescent="0.3">
      <c r="A3" s="264" t="s">
        <v>822</v>
      </c>
      <c r="B3" s="261"/>
      <c r="C3" s="261" t="s">
        <v>823</v>
      </c>
      <c r="D3" s="261" t="s">
        <v>824</v>
      </c>
      <c r="E3" s="261" t="s">
        <v>824</v>
      </c>
      <c r="F3" s="261" t="s">
        <v>824</v>
      </c>
      <c r="O3" t="s">
        <v>825</v>
      </c>
      <c r="Q3" s="265">
        <v>629.90709779865699</v>
      </c>
      <c r="R3" s="265">
        <v>2156.9957901246344</v>
      </c>
      <c r="S3" s="265">
        <v>5076.9885422028619</v>
      </c>
      <c r="T3" s="265">
        <v>9160.1916145777486</v>
      </c>
      <c r="U3" s="265">
        <v>11076.162182935008</v>
      </c>
      <c r="V3" s="62" t="s">
        <v>826</v>
      </c>
      <c r="W3" s="62" t="s">
        <v>826</v>
      </c>
      <c r="X3" s="62"/>
      <c r="AB3" s="95"/>
      <c r="AH3" t="s">
        <v>827</v>
      </c>
      <c r="AK3" s="266" t="s">
        <v>207</v>
      </c>
      <c r="AL3" s="266" t="s">
        <v>605</v>
      </c>
      <c r="AM3" s="267" t="s">
        <v>345</v>
      </c>
      <c r="AN3" s="124"/>
      <c r="AO3" s="124"/>
      <c r="AP3" s="62"/>
      <c r="AQ3" s="256" t="s">
        <v>605</v>
      </c>
      <c r="AW3" s="256" t="s">
        <v>828</v>
      </c>
      <c r="AX3" s="256" t="s">
        <v>829</v>
      </c>
      <c r="AY3" s="95"/>
      <c r="BB3" s="256" t="s">
        <v>830</v>
      </c>
      <c r="BD3" t="s">
        <v>831</v>
      </c>
      <c r="BE3" s="258" t="s">
        <v>832</v>
      </c>
    </row>
    <row r="4" spans="1:58" ht="15.6" x14ac:dyDescent="0.3">
      <c r="A4" s="261"/>
      <c r="B4" s="268"/>
      <c r="C4" s="268" t="s">
        <v>833</v>
      </c>
      <c r="D4" s="251" t="s">
        <v>834</v>
      </c>
      <c r="E4" s="251" t="s">
        <v>835</v>
      </c>
      <c r="F4" s="251" t="s">
        <v>836</v>
      </c>
      <c r="H4" s="180"/>
      <c r="O4" s="95">
        <v>10000</v>
      </c>
      <c r="P4" s="265">
        <v>660</v>
      </c>
      <c r="Q4" s="265">
        <v>629.90709779865699</v>
      </c>
      <c r="R4" s="265">
        <v>2156.9957901246344</v>
      </c>
      <c r="S4" s="265">
        <v>5076.9885422028619</v>
      </c>
      <c r="T4" s="265">
        <v>9160.1916145777486</v>
      </c>
      <c r="U4" s="265">
        <v>11076.162182935008</v>
      </c>
      <c r="V4" s="261" t="s">
        <v>22</v>
      </c>
      <c r="W4" s="261" t="s">
        <v>837</v>
      </c>
      <c r="X4" s="261" t="s">
        <v>1091</v>
      </c>
      <c r="Z4" s="266" t="s">
        <v>838</v>
      </c>
      <c r="AA4" s="266" t="s">
        <v>44</v>
      </c>
      <c r="AB4" s="267" t="s">
        <v>839</v>
      </c>
      <c r="AC4" s="266" t="s">
        <v>840</v>
      </c>
      <c r="AE4" s="266" t="s">
        <v>841</v>
      </c>
      <c r="AF4" s="266" t="s">
        <v>842</v>
      </c>
      <c r="AH4" t="s">
        <v>843</v>
      </c>
      <c r="AI4" s="269">
        <v>40081586.391434163</v>
      </c>
      <c r="AK4" s="266" t="s">
        <v>22</v>
      </c>
      <c r="AL4" s="266" t="s">
        <v>22</v>
      </c>
      <c r="AM4" s="257" t="s">
        <v>605</v>
      </c>
      <c r="AN4" s="266" t="s">
        <v>605</v>
      </c>
      <c r="AO4" s="270" t="s">
        <v>345</v>
      </c>
      <c r="AP4" s="256" t="s">
        <v>605</v>
      </c>
      <c r="AQ4" s="266" t="s">
        <v>817</v>
      </c>
      <c r="AR4" s="266" t="s">
        <v>838</v>
      </c>
      <c r="AT4" s="62" t="s">
        <v>841</v>
      </c>
      <c r="AU4" s="62" t="s">
        <v>842</v>
      </c>
      <c r="AW4" s="256" t="s">
        <v>207</v>
      </c>
      <c r="AX4" s="266" t="s">
        <v>844</v>
      </c>
      <c r="AY4" s="95"/>
      <c r="BB4" s="256" t="s">
        <v>845</v>
      </c>
      <c r="BD4" t="s">
        <v>613</v>
      </c>
      <c r="BE4" s="258" t="s">
        <v>44</v>
      </c>
    </row>
    <row r="5" spans="1:58" ht="15.6" x14ac:dyDescent="0.3">
      <c r="A5" s="260"/>
      <c r="B5" s="261" t="s">
        <v>223</v>
      </c>
      <c r="C5" s="261"/>
      <c r="D5" s="261" t="s">
        <v>846</v>
      </c>
      <c r="E5" s="261" t="s">
        <v>846</v>
      </c>
      <c r="F5" s="261" t="s">
        <v>847</v>
      </c>
      <c r="H5" s="261" t="s">
        <v>848</v>
      </c>
      <c r="I5" s="261" t="s">
        <v>848</v>
      </c>
      <c r="J5" s="261" t="s">
        <v>848</v>
      </c>
      <c r="K5" s="261" t="s">
        <v>848</v>
      </c>
      <c r="L5" s="261" t="s">
        <v>848</v>
      </c>
      <c r="O5" s="261" t="s">
        <v>849</v>
      </c>
      <c r="P5" t="s">
        <v>850</v>
      </c>
      <c r="Q5" s="261" t="s">
        <v>848</v>
      </c>
      <c r="R5" s="261" t="s">
        <v>848</v>
      </c>
      <c r="S5" s="261" t="s">
        <v>848</v>
      </c>
      <c r="T5" s="261" t="s">
        <v>848</v>
      </c>
      <c r="U5" s="261" t="s">
        <v>848</v>
      </c>
      <c r="V5" s="261" t="s">
        <v>851</v>
      </c>
      <c r="W5" s="261" t="s">
        <v>852</v>
      </c>
      <c r="X5" s="261" t="s">
        <v>1092</v>
      </c>
      <c r="Z5" s="266" t="s">
        <v>853</v>
      </c>
      <c r="AA5" s="266"/>
      <c r="AB5" s="257" t="s">
        <v>854</v>
      </c>
      <c r="AC5" s="266" t="s">
        <v>817</v>
      </c>
      <c r="AD5" s="456"/>
      <c r="AE5" s="266"/>
      <c r="AF5" s="266" t="s">
        <v>855</v>
      </c>
      <c r="AG5" s="95">
        <v>19930833.333333328</v>
      </c>
      <c r="AH5" s="95">
        <v>20150753.058100831</v>
      </c>
      <c r="AI5" s="95">
        <v>40081586.391434163</v>
      </c>
      <c r="AJ5" s="271">
        <v>0</v>
      </c>
      <c r="AK5" s="266" t="s">
        <v>856</v>
      </c>
      <c r="AL5" s="266" t="s">
        <v>856</v>
      </c>
      <c r="AM5" s="257" t="s">
        <v>857</v>
      </c>
      <c r="AN5" s="266" t="s">
        <v>40</v>
      </c>
      <c r="AO5" s="272" t="s">
        <v>824</v>
      </c>
      <c r="AP5" s="266" t="s">
        <v>840</v>
      </c>
      <c r="AQ5" s="266" t="s">
        <v>858</v>
      </c>
      <c r="AR5" s="266" t="s">
        <v>817</v>
      </c>
      <c r="AT5" s="62"/>
      <c r="AU5" s="62" t="s">
        <v>855</v>
      </c>
      <c r="AW5" s="256" t="s">
        <v>824</v>
      </c>
      <c r="AX5" s="266"/>
      <c r="AY5" s="95"/>
      <c r="BB5" s="256" t="s">
        <v>859</v>
      </c>
      <c r="BD5" t="s">
        <v>860</v>
      </c>
      <c r="BE5" s="258" t="s">
        <v>861</v>
      </c>
    </row>
    <row r="6" spans="1:58" ht="15.6" x14ac:dyDescent="0.3">
      <c r="A6" s="260" t="s">
        <v>862</v>
      </c>
      <c r="B6" s="261" t="s">
        <v>863</v>
      </c>
      <c r="C6" s="261"/>
      <c r="D6" s="261" t="s">
        <v>864</v>
      </c>
      <c r="E6" s="261" t="s">
        <v>865</v>
      </c>
      <c r="F6" s="261" t="s">
        <v>866</v>
      </c>
      <c r="H6" s="62">
        <v>1</v>
      </c>
      <c r="I6" s="62">
        <v>2</v>
      </c>
      <c r="J6" s="62">
        <v>3</v>
      </c>
      <c r="K6" s="62">
        <v>4</v>
      </c>
      <c r="L6" s="62">
        <v>5</v>
      </c>
      <c r="O6" s="261" t="s">
        <v>840</v>
      </c>
      <c r="P6" s="261" t="s">
        <v>867</v>
      </c>
      <c r="Q6" s="62">
        <v>1</v>
      </c>
      <c r="R6" s="62">
        <v>2</v>
      </c>
      <c r="S6" s="62">
        <v>3</v>
      </c>
      <c r="T6" s="62">
        <v>4</v>
      </c>
      <c r="U6" s="62">
        <v>5</v>
      </c>
      <c r="V6" s="261" t="s">
        <v>817</v>
      </c>
      <c r="W6" s="261" t="s">
        <v>817</v>
      </c>
      <c r="X6" s="261" t="s">
        <v>40</v>
      </c>
      <c r="Z6" s="266" t="s">
        <v>817</v>
      </c>
      <c r="AA6" s="266"/>
      <c r="AB6" s="267"/>
      <c r="AC6" s="266"/>
      <c r="AE6" s="266"/>
      <c r="AF6" s="266"/>
      <c r="AG6" s="266"/>
      <c r="AH6" s="256" t="s">
        <v>868</v>
      </c>
      <c r="AI6" s="266"/>
      <c r="AK6" s="273" t="s">
        <v>869</v>
      </c>
      <c r="AL6" s="266" t="s">
        <v>870</v>
      </c>
      <c r="AM6" s="95"/>
      <c r="AO6" s="124"/>
      <c r="AP6" s="266" t="s">
        <v>817</v>
      </c>
      <c r="AQ6" s="266" t="s">
        <v>840</v>
      </c>
      <c r="AR6" s="266" t="s">
        <v>871</v>
      </c>
      <c r="AT6" s="274" t="s">
        <v>605</v>
      </c>
      <c r="AU6" s="274" t="s">
        <v>605</v>
      </c>
      <c r="AY6" s="95"/>
      <c r="BB6" s="256" t="s">
        <v>819</v>
      </c>
      <c r="BD6" t="s">
        <v>841</v>
      </c>
      <c r="BE6" s="258" t="s">
        <v>872</v>
      </c>
    </row>
    <row r="7" spans="1:58" ht="15.6" x14ac:dyDescent="0.3">
      <c r="A7" s="275" t="s">
        <v>230</v>
      </c>
      <c r="B7" s="275" t="s">
        <v>230</v>
      </c>
      <c r="C7" s="275"/>
      <c r="D7" s="275"/>
      <c r="E7" s="275"/>
      <c r="F7" s="275" t="s">
        <v>230</v>
      </c>
      <c r="H7" s="276" t="s">
        <v>873</v>
      </c>
      <c r="AB7" s="95"/>
      <c r="AG7" s="256" t="s">
        <v>849</v>
      </c>
      <c r="AH7" s="256" t="s">
        <v>874</v>
      </c>
      <c r="AI7" s="256" t="s">
        <v>22</v>
      </c>
      <c r="AJ7" s="150"/>
      <c r="AK7" s="266" t="s">
        <v>875</v>
      </c>
      <c r="AM7" s="95"/>
      <c r="AO7" s="124"/>
      <c r="AP7" s="62" t="s">
        <v>876</v>
      </c>
      <c r="AY7" s="95"/>
      <c r="BB7" s="256" t="s">
        <v>877</v>
      </c>
      <c r="BE7" s="258"/>
    </row>
    <row r="8" spans="1:58" ht="15.6" x14ac:dyDescent="0.3">
      <c r="A8" s="277" t="s">
        <v>177</v>
      </c>
      <c r="B8" s="278">
        <v>3417025</v>
      </c>
      <c r="C8" s="279">
        <v>272</v>
      </c>
      <c r="D8" s="278">
        <v>272</v>
      </c>
      <c r="E8" s="278">
        <v>272</v>
      </c>
      <c r="F8" s="280">
        <v>272</v>
      </c>
      <c r="H8" s="182">
        <v>0</v>
      </c>
      <c r="I8" s="182">
        <v>0</v>
      </c>
      <c r="J8" s="182">
        <v>119.4391143911439</v>
      </c>
      <c r="K8" s="182">
        <v>127.46863468634686</v>
      </c>
      <c r="L8" s="182">
        <v>25.092250922509226</v>
      </c>
      <c r="M8" s="63">
        <v>272</v>
      </c>
      <c r="N8" s="281">
        <v>0</v>
      </c>
      <c r="O8" s="95">
        <v>2720000</v>
      </c>
      <c r="P8" s="95">
        <v>179520</v>
      </c>
      <c r="Q8" s="64">
        <v>0</v>
      </c>
      <c r="R8" s="64">
        <v>0</v>
      </c>
      <c r="S8" s="64">
        <f t="shared" ref="S8:S13" si="0">J8*$S$3</f>
        <v>606391.0152546945</v>
      </c>
      <c r="T8" s="64">
        <f t="shared" ref="T8:U13" si="1">K8*$S$3</f>
        <v>647156.79779282527</v>
      </c>
      <c r="U8" s="64">
        <f t="shared" si="1"/>
        <v>127393.07043165853</v>
      </c>
      <c r="V8" s="64">
        <v>2051953.9745828561</v>
      </c>
      <c r="W8" s="64">
        <v>4951473.9745828565</v>
      </c>
      <c r="X8" s="64"/>
      <c r="Z8" s="64">
        <v>4832219.1622899398</v>
      </c>
      <c r="AA8" s="64">
        <v>0</v>
      </c>
      <c r="AB8" s="95">
        <v>-12057.909517603468</v>
      </c>
      <c r="AC8" s="64">
        <v>4939416.0650652526</v>
      </c>
      <c r="AD8" s="457"/>
      <c r="AE8" s="64"/>
      <c r="AF8" s="64"/>
      <c r="AG8" s="95">
        <v>2720000</v>
      </c>
      <c r="AH8" s="64">
        <v>2219416.0650652526</v>
      </c>
      <c r="AI8" s="95">
        <v>4939416.0650652526</v>
      </c>
      <c r="AJ8" s="271">
        <v>0</v>
      </c>
      <c r="AK8" s="64">
        <v>4939416.0650652526</v>
      </c>
      <c r="AL8" s="64">
        <v>4783721.942861326</v>
      </c>
      <c r="AM8" s="95">
        <v>155694.12220392656</v>
      </c>
      <c r="AN8" s="282">
        <v>272</v>
      </c>
      <c r="AO8" s="124">
        <v>0</v>
      </c>
      <c r="AP8" s="283">
        <v>4783721.942861326</v>
      </c>
      <c r="AQ8" s="283">
        <v>17587.213025225465</v>
      </c>
      <c r="AR8" s="283">
        <v>17763.085155477718</v>
      </c>
      <c r="AT8" s="64">
        <v>0</v>
      </c>
      <c r="AU8" s="64">
        <v>0</v>
      </c>
      <c r="AV8" s="64"/>
      <c r="AW8" s="64">
        <v>4783721.942861326</v>
      </c>
      <c r="AX8" s="64">
        <v>4951473.9745828565</v>
      </c>
      <c r="AY8" s="95">
        <v>167752.03172153048</v>
      </c>
      <c r="AZ8" s="64"/>
      <c r="BA8" s="64">
        <v>167752.03172153048</v>
      </c>
      <c r="BB8" s="64">
        <v>12057.909517603468</v>
      </c>
      <c r="BD8" s="95">
        <v>2720000</v>
      </c>
      <c r="BE8" s="258">
        <v>2039896.0650652526</v>
      </c>
      <c r="BF8" s="284">
        <v>179520</v>
      </c>
    </row>
    <row r="9" spans="1:58" ht="15.6" x14ac:dyDescent="0.3">
      <c r="A9" s="285" t="s">
        <v>878</v>
      </c>
      <c r="B9" s="278">
        <v>3417069</v>
      </c>
      <c r="C9" s="279">
        <v>165</v>
      </c>
      <c r="D9" s="278">
        <v>165</v>
      </c>
      <c r="E9" s="278">
        <v>173</v>
      </c>
      <c r="F9" s="280">
        <v>169.66666666666666</v>
      </c>
      <c r="H9" s="182">
        <v>0</v>
      </c>
      <c r="I9" s="182">
        <v>0</v>
      </c>
      <c r="J9" s="182">
        <v>106.67664670658681</v>
      </c>
      <c r="K9" s="182">
        <v>56.894211576846303</v>
      </c>
      <c r="L9" s="182">
        <v>6.0958083832335328</v>
      </c>
      <c r="M9" s="63">
        <v>169.66666666666663</v>
      </c>
      <c r="N9" s="281">
        <v>0</v>
      </c>
      <c r="O9" s="95">
        <v>1696666.6666666663</v>
      </c>
      <c r="P9" s="95">
        <v>111979.99999999997</v>
      </c>
      <c r="Q9" s="64">
        <v>0</v>
      </c>
      <c r="R9" s="64">
        <v>0</v>
      </c>
      <c r="S9" s="64">
        <f t="shared" si="0"/>
        <v>541596.11304996384</v>
      </c>
      <c r="T9" s="64">
        <f t="shared" si="1"/>
        <v>288851.26029331412</v>
      </c>
      <c r="U9" s="64">
        <f t="shared" si="1"/>
        <v>30948.349317140797</v>
      </c>
      <c r="V9" s="64">
        <v>1130276.155142993</v>
      </c>
      <c r="W9" s="64">
        <v>2938922.8218096592</v>
      </c>
      <c r="X9" s="64"/>
      <c r="Z9" s="64">
        <v>2788655.5576937669</v>
      </c>
      <c r="AA9" s="64">
        <v>0</v>
      </c>
      <c r="AB9" s="95">
        <v>-12785.737214945057</v>
      </c>
      <c r="AC9" s="64">
        <v>2926137.084594714</v>
      </c>
      <c r="AD9" s="457"/>
      <c r="AE9" s="64"/>
      <c r="AF9" s="64"/>
      <c r="AG9" s="95">
        <v>1696666.6666666663</v>
      </c>
      <c r="AH9" s="64">
        <v>1229470.4179280477</v>
      </c>
      <c r="AI9" s="95">
        <v>2926137.084594714</v>
      </c>
      <c r="AJ9" s="271">
        <v>0</v>
      </c>
      <c r="AK9" s="64">
        <v>2926137.084594714</v>
      </c>
      <c r="AL9" s="64">
        <v>2603736.0534011712</v>
      </c>
      <c r="AM9" s="95">
        <v>322401.03119354276</v>
      </c>
      <c r="AN9" s="282">
        <v>160</v>
      </c>
      <c r="AO9" s="124">
        <v>9.6666666666666572</v>
      </c>
      <c r="AP9" s="283">
        <v>2603736.0534011712</v>
      </c>
      <c r="AQ9" s="283">
        <v>16273.35033375732</v>
      </c>
      <c r="AR9" s="283">
        <v>16436.083837094895</v>
      </c>
      <c r="AT9" s="64">
        <v>0</v>
      </c>
      <c r="AU9" s="64">
        <v>0</v>
      </c>
      <c r="AV9" s="64"/>
      <c r="AW9" s="64">
        <v>2761045.1066274918</v>
      </c>
      <c r="AX9" s="64">
        <v>2938922.8218096592</v>
      </c>
      <c r="AY9" s="95">
        <v>177877.71518216748</v>
      </c>
      <c r="AZ9" s="64"/>
      <c r="BA9" s="64">
        <v>177877.71518216748</v>
      </c>
      <c r="BB9" s="64">
        <v>12785.737214945057</v>
      </c>
      <c r="BD9" s="95">
        <v>1696666.6666666663</v>
      </c>
      <c r="BE9" s="258">
        <v>1117490.4179280479</v>
      </c>
      <c r="BF9" s="284">
        <v>111979.99999999977</v>
      </c>
    </row>
    <row r="10" spans="1:58" ht="15.6" x14ac:dyDescent="0.3">
      <c r="A10" s="277" t="s">
        <v>179</v>
      </c>
      <c r="B10" s="278">
        <v>3417070</v>
      </c>
      <c r="C10" s="279">
        <v>272</v>
      </c>
      <c r="D10" s="286">
        <v>272</v>
      </c>
      <c r="E10" s="286">
        <v>272</v>
      </c>
      <c r="F10" s="280">
        <v>272</v>
      </c>
      <c r="H10" s="182">
        <v>0</v>
      </c>
      <c r="I10" s="182">
        <v>0</v>
      </c>
      <c r="J10" s="182">
        <v>154.2981818181818</v>
      </c>
      <c r="K10" s="182">
        <v>111.76727272727273</v>
      </c>
      <c r="L10" s="182">
        <v>5.9345454545454555</v>
      </c>
      <c r="M10" s="63">
        <v>272</v>
      </c>
      <c r="N10" s="281">
        <v>0</v>
      </c>
      <c r="O10" s="95">
        <v>2720000</v>
      </c>
      <c r="P10" s="95">
        <v>179520</v>
      </c>
      <c r="Q10" s="64">
        <v>0</v>
      </c>
      <c r="R10" s="64">
        <v>0</v>
      </c>
      <c r="S10" s="64">
        <f t="shared" si="0"/>
        <v>783370.10117364302</v>
      </c>
      <c r="T10" s="64">
        <f t="shared" si="1"/>
        <v>567441.16302962601</v>
      </c>
      <c r="U10" s="64">
        <f t="shared" si="1"/>
        <v>30129.619275909354</v>
      </c>
      <c r="V10" s="64">
        <v>1872911.7235307761</v>
      </c>
      <c r="W10" s="64">
        <v>4772431.7235307759</v>
      </c>
      <c r="X10" s="64"/>
      <c r="Z10" s="64">
        <v>4518861.7268136339</v>
      </c>
      <c r="AA10" s="64">
        <v>0</v>
      </c>
      <c r="AB10" s="95">
        <v>-21442.419767339332</v>
      </c>
      <c r="AC10" s="64">
        <v>4750989.3037634362</v>
      </c>
      <c r="AD10" s="457"/>
      <c r="AE10" s="64"/>
      <c r="AF10" s="64"/>
      <c r="AG10" s="95">
        <v>2720000</v>
      </c>
      <c r="AH10" s="64">
        <v>2030989.3037634362</v>
      </c>
      <c r="AI10" s="95">
        <v>4750989.3037634362</v>
      </c>
      <c r="AJ10" s="271">
        <v>0</v>
      </c>
      <c r="AK10" s="64">
        <v>4750989.3037634362</v>
      </c>
      <c r="AL10" s="64">
        <v>3980651.3464214453</v>
      </c>
      <c r="AM10" s="95">
        <v>770337.9573419909</v>
      </c>
      <c r="AN10" s="282">
        <v>242.00000000000003</v>
      </c>
      <c r="AO10" s="124">
        <v>29.999999999999972</v>
      </c>
      <c r="AP10" s="283">
        <v>3980651.3464214453</v>
      </c>
      <c r="AQ10" s="283">
        <v>16448.972505873739</v>
      </c>
      <c r="AR10" s="283">
        <v>16613.462230932477</v>
      </c>
      <c r="AT10" s="64">
        <v>0</v>
      </c>
      <c r="AU10" s="64">
        <v>0</v>
      </c>
      <c r="AV10" s="64"/>
      <c r="AW10" s="64">
        <v>4474120.5215976574</v>
      </c>
      <c r="AX10" s="64">
        <v>4772431.7235307759</v>
      </c>
      <c r="AY10" s="95">
        <v>298311.20193311851</v>
      </c>
      <c r="AZ10" s="64"/>
      <c r="BA10" s="64">
        <v>298311.20193311851</v>
      </c>
      <c r="BB10" s="64">
        <v>21442.419767339332</v>
      </c>
      <c r="BD10" s="95">
        <v>2720000</v>
      </c>
      <c r="BE10" s="258">
        <v>1851469.3037634369</v>
      </c>
      <c r="BF10" s="284">
        <v>179519.9999999993</v>
      </c>
    </row>
    <row r="11" spans="1:58" ht="15.6" x14ac:dyDescent="0.3">
      <c r="A11" s="277" t="s">
        <v>180</v>
      </c>
      <c r="B11" s="278">
        <v>3417042</v>
      </c>
      <c r="C11" s="279">
        <v>68</v>
      </c>
      <c r="D11" s="278">
        <v>68</v>
      </c>
      <c r="E11" s="278">
        <v>68</v>
      </c>
      <c r="F11" s="280">
        <v>68</v>
      </c>
      <c r="G11" t="s">
        <v>1090</v>
      </c>
      <c r="H11" s="182">
        <v>0</v>
      </c>
      <c r="I11" s="182">
        <v>0</v>
      </c>
      <c r="J11" s="182">
        <v>11</v>
      </c>
      <c r="K11" s="182">
        <v>39</v>
      </c>
      <c r="L11" s="182">
        <v>18</v>
      </c>
      <c r="M11" s="63">
        <v>68</v>
      </c>
      <c r="N11" s="281">
        <v>0</v>
      </c>
      <c r="O11" s="95">
        <v>680000</v>
      </c>
      <c r="P11" s="95">
        <v>44880</v>
      </c>
      <c r="Q11" s="64">
        <v>0</v>
      </c>
      <c r="R11" s="64">
        <v>0</v>
      </c>
      <c r="S11" s="64">
        <f t="shared" si="0"/>
        <v>55846.873964231483</v>
      </c>
      <c r="T11" s="64">
        <f t="shared" si="1"/>
        <v>198002.5531459116</v>
      </c>
      <c r="U11" s="64">
        <f t="shared" si="1"/>
        <v>91385.793759651511</v>
      </c>
      <c r="V11" s="64">
        <v>646465.26622559375</v>
      </c>
      <c r="W11" s="64">
        <v>1371345.2662255936</v>
      </c>
      <c r="X11" s="64">
        <f>M11*500</f>
        <v>34000</v>
      </c>
      <c r="Z11" s="64">
        <v>1291457.0865309904</v>
      </c>
      <c r="AA11" s="64">
        <v>0</v>
      </c>
      <c r="AB11" s="95">
        <v>-6661.4117789846459</v>
      </c>
      <c r="AC11" s="64">
        <v>1364683.854446609</v>
      </c>
      <c r="AD11" s="457"/>
      <c r="AE11" s="64"/>
      <c r="AF11" s="64"/>
      <c r="AG11" s="95">
        <v>680000</v>
      </c>
      <c r="AH11" s="64">
        <v>684683.85444660904</v>
      </c>
      <c r="AI11" s="95">
        <v>1364683.854446609</v>
      </c>
      <c r="AJ11" s="271">
        <v>0</v>
      </c>
      <c r="AK11" s="64">
        <v>1364683.854446609</v>
      </c>
      <c r="AL11" s="64">
        <v>1278670.3827039509</v>
      </c>
      <c r="AM11" s="95">
        <v>86013.471742658177</v>
      </c>
      <c r="AN11" s="282">
        <v>68</v>
      </c>
      <c r="AO11" s="124">
        <v>0</v>
      </c>
      <c r="AP11" s="283">
        <v>1278670.3827039509</v>
      </c>
      <c r="AQ11" s="283">
        <v>18803.976216234572</v>
      </c>
      <c r="AR11" s="283">
        <v>18992.015978396917</v>
      </c>
      <c r="AT11" s="64">
        <v>0</v>
      </c>
      <c r="AU11" s="64">
        <v>0</v>
      </c>
      <c r="AV11" s="64"/>
      <c r="AW11" s="64">
        <v>1278670.3827039509</v>
      </c>
      <c r="AX11" s="64">
        <v>1371345.2662255936</v>
      </c>
      <c r="AY11" s="95">
        <v>92674.883521642769</v>
      </c>
      <c r="AZ11" s="64"/>
      <c r="BA11" s="64">
        <v>92674.883521642769</v>
      </c>
      <c r="BB11" s="64">
        <v>6661.4117789846459</v>
      </c>
      <c r="BD11" s="95">
        <v>680000</v>
      </c>
      <c r="BE11" s="258">
        <v>639803.85444660916</v>
      </c>
      <c r="BF11" s="284">
        <v>44879.999999999884</v>
      </c>
    </row>
    <row r="12" spans="1:58" ht="15.6" x14ac:dyDescent="0.3">
      <c r="A12" s="277" t="s">
        <v>181</v>
      </c>
      <c r="B12" s="278">
        <v>3417045</v>
      </c>
      <c r="C12" s="279">
        <v>58</v>
      </c>
      <c r="D12" s="278">
        <v>60</v>
      </c>
      <c r="E12" s="278">
        <v>60</v>
      </c>
      <c r="F12" s="280">
        <v>60</v>
      </c>
      <c r="G12" t="s">
        <v>1090</v>
      </c>
      <c r="H12" s="182">
        <v>0</v>
      </c>
      <c r="I12" s="182">
        <v>0</v>
      </c>
      <c r="J12" s="182">
        <v>19.655172413793103</v>
      </c>
      <c r="K12" s="182">
        <v>39.310344827586206</v>
      </c>
      <c r="L12" s="182">
        <v>1.0344827586206897</v>
      </c>
      <c r="M12" s="63">
        <v>60</v>
      </c>
      <c r="N12" s="281">
        <v>0</v>
      </c>
      <c r="O12" s="95">
        <v>600000</v>
      </c>
      <c r="P12" s="95">
        <v>39600</v>
      </c>
      <c r="Q12" s="64">
        <v>0</v>
      </c>
      <c r="R12" s="64">
        <v>0</v>
      </c>
      <c r="S12" s="64">
        <f t="shared" si="0"/>
        <v>99789.085139849354</v>
      </c>
      <c r="T12" s="64">
        <f t="shared" si="1"/>
        <v>199578.17027969871</v>
      </c>
      <c r="U12" s="64">
        <f t="shared" si="1"/>
        <v>5252.0571126236509</v>
      </c>
      <c r="V12" s="64">
        <v>501337.47500559705</v>
      </c>
      <c r="W12" s="64">
        <v>1140937.4750055971</v>
      </c>
      <c r="X12" s="64">
        <f t="shared" ref="X12:X13" si="2">M12*500</f>
        <v>30000</v>
      </c>
      <c r="Z12" s="64">
        <v>1150461.6518805795</v>
      </c>
      <c r="AA12" s="64">
        <v>9524.1768749824259</v>
      </c>
      <c r="AB12" s="95"/>
      <c r="AC12" s="64">
        <v>1150461.6518805795</v>
      </c>
      <c r="AD12" s="457"/>
      <c r="AE12" s="64"/>
      <c r="AF12" s="64"/>
      <c r="AG12" s="95">
        <v>600000</v>
      </c>
      <c r="AH12" s="64">
        <v>550461.65188057953</v>
      </c>
      <c r="AI12" s="95">
        <v>1150461.6518805795</v>
      </c>
      <c r="AJ12" s="271">
        <v>0</v>
      </c>
      <c r="AK12" s="64">
        <v>1150461.6518805795</v>
      </c>
      <c r="AL12" s="64">
        <v>1101101.9110408183</v>
      </c>
      <c r="AM12" s="95">
        <v>49359.740839761216</v>
      </c>
      <c r="AN12" s="282">
        <v>57.999999999999993</v>
      </c>
      <c r="AO12" s="124">
        <v>2.0000000000000071</v>
      </c>
      <c r="AP12" s="283">
        <v>1101101.9110408183</v>
      </c>
      <c r="AQ12" s="283">
        <v>18984.51570760032</v>
      </c>
      <c r="AR12" s="283">
        <v>19174.360864676324</v>
      </c>
      <c r="AT12" s="64">
        <v>0</v>
      </c>
      <c r="AU12" s="64">
        <v>0</v>
      </c>
      <c r="AV12" s="64"/>
      <c r="AW12" s="64">
        <v>1139070.9424560191</v>
      </c>
      <c r="AX12" s="64">
        <v>1140937.4750055971</v>
      </c>
      <c r="AY12" s="95">
        <v>1866.532549577998</v>
      </c>
      <c r="AZ12" s="64"/>
      <c r="BA12" s="64">
        <v>1866.532549577998</v>
      </c>
      <c r="BB12" s="64">
        <v>134.16517441549752</v>
      </c>
      <c r="BD12" s="95">
        <v>600000</v>
      </c>
      <c r="BE12" s="258">
        <v>510861.65188057948</v>
      </c>
      <c r="BF12" s="284">
        <v>39600.000000000058</v>
      </c>
    </row>
    <row r="13" spans="1:58" ht="15.6" x14ac:dyDescent="0.3">
      <c r="A13" s="277" t="s">
        <v>182</v>
      </c>
      <c r="B13" s="278">
        <v>3417065</v>
      </c>
      <c r="C13" s="279">
        <v>65</v>
      </c>
      <c r="D13" s="278">
        <v>68</v>
      </c>
      <c r="E13" s="278">
        <v>68</v>
      </c>
      <c r="F13" s="280">
        <v>68</v>
      </c>
      <c r="G13" t="s">
        <v>1090</v>
      </c>
      <c r="H13" s="182">
        <v>0</v>
      </c>
      <c r="I13" s="182">
        <v>0</v>
      </c>
      <c r="J13" s="182">
        <v>19.678571428571431</v>
      </c>
      <c r="K13" s="182">
        <v>44.178571428571431</v>
      </c>
      <c r="L13" s="182">
        <v>4.1428571428571423</v>
      </c>
      <c r="M13" s="63">
        <v>68</v>
      </c>
      <c r="N13" s="281">
        <v>0</v>
      </c>
      <c r="O13" s="95">
        <v>680000</v>
      </c>
      <c r="P13" s="95">
        <v>44880</v>
      </c>
      <c r="Q13" s="64">
        <v>0</v>
      </c>
      <c r="R13" s="64">
        <v>0</v>
      </c>
      <c r="S13" s="64">
        <f t="shared" si="0"/>
        <v>99907.881669777751</v>
      </c>
      <c r="T13" s="64">
        <f t="shared" si="1"/>
        <v>224294.10095374787</v>
      </c>
      <c r="U13" s="64">
        <f t="shared" si="1"/>
        <v>21033.238246268997</v>
      </c>
      <c r="V13" s="64">
        <v>584479.01882881834</v>
      </c>
      <c r="W13" s="64">
        <v>1309359.0188288183</v>
      </c>
      <c r="X13" s="64">
        <f t="shared" si="2"/>
        <v>34000</v>
      </c>
      <c r="Z13" s="64">
        <v>1283544.3502887446</v>
      </c>
      <c r="AA13" s="64">
        <v>0</v>
      </c>
      <c r="AB13" s="95">
        <v>-2769.0108224261057</v>
      </c>
      <c r="AC13" s="64">
        <v>1306590.0080063923</v>
      </c>
      <c r="AD13" s="457"/>
      <c r="AE13" s="64"/>
      <c r="AF13" s="64"/>
      <c r="AG13" s="95">
        <v>680000</v>
      </c>
      <c r="AH13" s="64">
        <v>626590.00800639228</v>
      </c>
      <c r="AI13" s="95">
        <v>1306590.0080063923</v>
      </c>
      <c r="AJ13" s="271">
        <v>0</v>
      </c>
      <c r="AK13" s="64">
        <v>1306590.0080063923</v>
      </c>
      <c r="AL13" s="64">
        <v>1214769.6966914441</v>
      </c>
      <c r="AM13" s="95">
        <v>91820.311314948136</v>
      </c>
      <c r="AN13" s="282">
        <v>65</v>
      </c>
      <c r="AO13" s="124">
        <v>3</v>
      </c>
      <c r="AP13" s="283">
        <v>1214769.6966914441</v>
      </c>
      <c r="AQ13" s="283">
        <v>18688.764564483758</v>
      </c>
      <c r="AR13" s="283">
        <v>18875.652210128595</v>
      </c>
      <c r="AT13" s="64">
        <v>0</v>
      </c>
      <c r="AU13" s="64">
        <v>0</v>
      </c>
      <c r="AV13" s="64"/>
      <c r="AW13" s="64">
        <v>1270835.9903848956</v>
      </c>
      <c r="AX13" s="64">
        <v>1309359.0188288183</v>
      </c>
      <c r="AY13" s="95">
        <v>38523.028443922754</v>
      </c>
      <c r="AZ13" s="64"/>
      <c r="BA13" s="64">
        <v>38523.028443922754</v>
      </c>
      <c r="BB13" s="64">
        <v>2769.0108224261057</v>
      </c>
      <c r="BD13" s="95">
        <v>680000</v>
      </c>
      <c r="BE13" s="258">
        <v>581710.00800639228</v>
      </c>
      <c r="BF13" s="284">
        <v>44880</v>
      </c>
    </row>
    <row r="14" spans="1:58" ht="15.6" x14ac:dyDescent="0.3">
      <c r="A14" s="277" t="s">
        <v>183</v>
      </c>
      <c r="B14" s="278">
        <v>3417054</v>
      </c>
      <c r="C14" s="279">
        <v>135</v>
      </c>
      <c r="D14" s="278">
        <v>135</v>
      </c>
      <c r="E14" s="278">
        <v>135</v>
      </c>
      <c r="F14" s="280">
        <v>135</v>
      </c>
      <c r="H14" s="182">
        <v>0</v>
      </c>
      <c r="I14" s="182">
        <v>0</v>
      </c>
      <c r="J14" s="182">
        <v>7.1052631578947363</v>
      </c>
      <c r="K14" s="182">
        <v>82.218045112781951</v>
      </c>
      <c r="L14" s="182">
        <v>45.676691729323309</v>
      </c>
      <c r="M14" s="63">
        <v>135</v>
      </c>
      <c r="N14" s="281">
        <v>0</v>
      </c>
      <c r="O14" s="95">
        <v>1350000</v>
      </c>
      <c r="P14" s="95">
        <v>89100</v>
      </c>
      <c r="Q14" s="64">
        <v>0</v>
      </c>
      <c r="R14" s="64">
        <v>0</v>
      </c>
      <c r="S14" s="64">
        <v>36073.339641967701</v>
      </c>
      <c r="T14" s="64">
        <v>36073.339641967701</v>
      </c>
      <c r="U14" s="64">
        <v>36073.339641967701</v>
      </c>
      <c r="V14" s="64">
        <v>1295128.8326249591</v>
      </c>
      <c r="W14" s="64">
        <v>2734228.8326249588</v>
      </c>
      <c r="X14" s="64"/>
      <c r="Z14" s="64">
        <v>2661437.8336764467</v>
      </c>
      <c r="AA14" s="64">
        <v>0</v>
      </c>
      <c r="AB14" s="95">
        <v>-7126.2545590816517</v>
      </c>
      <c r="AC14" s="64">
        <v>2727102.5780658773</v>
      </c>
      <c r="AD14" s="457"/>
      <c r="AE14" s="64"/>
      <c r="AF14" s="64"/>
      <c r="AG14" s="95">
        <v>1350000</v>
      </c>
      <c r="AH14" s="64">
        <v>1377102.5780658773</v>
      </c>
      <c r="AI14" s="95">
        <v>2727102.5780658773</v>
      </c>
      <c r="AJ14" s="271">
        <v>0</v>
      </c>
      <c r="AK14" s="64">
        <v>2727102.5780658773</v>
      </c>
      <c r="AL14" s="64">
        <v>2635086.9640360856</v>
      </c>
      <c r="AM14" s="95">
        <v>92015.614029791672</v>
      </c>
      <c r="AN14" s="282">
        <v>135</v>
      </c>
      <c r="AO14" s="124">
        <v>0</v>
      </c>
      <c r="AP14" s="283">
        <v>2635086.9640360856</v>
      </c>
      <c r="AQ14" s="283">
        <v>19519.162696563599</v>
      </c>
      <c r="AR14" s="283">
        <v>19714.354323529235</v>
      </c>
      <c r="AT14" s="64">
        <v>0</v>
      </c>
      <c r="AU14" s="64">
        <v>0</v>
      </c>
      <c r="AV14" s="64"/>
      <c r="AW14" s="64">
        <v>2635086.9640360856</v>
      </c>
      <c r="AX14" s="64">
        <v>2734228.8326249588</v>
      </c>
      <c r="AY14" s="95">
        <v>99141.868588873185</v>
      </c>
      <c r="AZ14" s="64"/>
      <c r="BA14" s="64">
        <v>99141.868588873185</v>
      </c>
      <c r="BB14" s="64">
        <v>7126.2545590816517</v>
      </c>
      <c r="BD14" s="95">
        <v>1350000</v>
      </c>
      <c r="BE14" s="258">
        <v>1288002.5780658773</v>
      </c>
      <c r="BF14" s="284">
        <v>89100</v>
      </c>
    </row>
    <row r="15" spans="1:58" ht="15.6" x14ac:dyDescent="0.3">
      <c r="A15" s="277" t="s">
        <v>184</v>
      </c>
      <c r="B15" s="278">
        <v>3417051</v>
      </c>
      <c r="C15" s="279">
        <v>137</v>
      </c>
      <c r="D15" s="278">
        <v>137</v>
      </c>
      <c r="E15" s="278">
        <v>150</v>
      </c>
      <c r="F15" s="280">
        <v>144.58333333333331</v>
      </c>
      <c r="H15" s="182">
        <v>0</v>
      </c>
      <c r="I15" s="182">
        <v>0</v>
      </c>
      <c r="J15" s="182">
        <v>32.129629629629626</v>
      </c>
      <c r="K15" s="182">
        <v>86.749999999999986</v>
      </c>
      <c r="L15" s="182">
        <v>25.703703703703702</v>
      </c>
      <c r="M15" s="63">
        <v>144.58333333333331</v>
      </c>
      <c r="N15" s="281">
        <v>0</v>
      </c>
      <c r="O15" s="95">
        <v>1445833.3333333333</v>
      </c>
      <c r="P15" s="95">
        <v>95424.999999999985</v>
      </c>
      <c r="Q15" s="64">
        <v>0</v>
      </c>
      <c r="R15" s="64">
        <v>0</v>
      </c>
      <c r="S15" s="64">
        <v>163121.76149485121</v>
      </c>
      <c r="T15" s="64">
        <v>163121.76149485121</v>
      </c>
      <c r="U15" s="64">
        <v>163121.76149485121</v>
      </c>
      <c r="V15" s="64">
        <v>1242466.7749838002</v>
      </c>
      <c r="W15" s="64">
        <v>2783725.1083171335</v>
      </c>
      <c r="X15" s="64"/>
      <c r="Z15" s="64">
        <v>2702098.8909905944</v>
      </c>
      <c r="AA15" s="64">
        <v>0</v>
      </c>
      <c r="AB15" s="95">
        <v>-7790.2619801857181</v>
      </c>
      <c r="AC15" s="64">
        <v>2775934.8463369478</v>
      </c>
      <c r="AD15" s="457"/>
      <c r="AE15" s="64"/>
      <c r="AF15" s="64"/>
      <c r="AG15" s="95">
        <v>1445833.3333333333</v>
      </c>
      <c r="AH15" s="64">
        <v>1330101.5130036145</v>
      </c>
      <c r="AI15" s="95">
        <v>2775934.8463369478</v>
      </c>
      <c r="AJ15" s="271">
        <v>0</v>
      </c>
      <c r="AK15" s="64">
        <v>2775934.8463369478</v>
      </c>
      <c r="AL15" s="64">
        <v>2481055.2204775675</v>
      </c>
      <c r="AM15" s="95">
        <v>294879.62585938023</v>
      </c>
      <c r="AN15" s="282">
        <v>134.08333333333331</v>
      </c>
      <c r="AO15" s="124">
        <v>10.5</v>
      </c>
      <c r="AP15" s="283">
        <v>2481055.2204775675</v>
      </c>
      <c r="AQ15" s="283">
        <v>18503.830109217412</v>
      </c>
      <c r="AR15" s="283">
        <v>18688.868410309587</v>
      </c>
      <c r="AT15" s="64">
        <v>0</v>
      </c>
      <c r="AU15" s="64">
        <v>0</v>
      </c>
      <c r="AV15" s="64"/>
      <c r="AW15" s="64">
        <v>2675345.4366243505</v>
      </c>
      <c r="AX15" s="64">
        <v>2783725.1083171335</v>
      </c>
      <c r="AY15" s="95">
        <v>108379.67169278301</v>
      </c>
      <c r="AZ15" s="64"/>
      <c r="BA15" s="64">
        <v>108379.67169278301</v>
      </c>
      <c r="BB15" s="64">
        <v>7790.2619801857181</v>
      </c>
      <c r="BD15" s="95">
        <v>1445833.3333333333</v>
      </c>
      <c r="BE15" s="258">
        <v>1234676.5130036145</v>
      </c>
      <c r="BF15" s="284">
        <v>95425</v>
      </c>
    </row>
    <row r="16" spans="1:58" ht="15.6" x14ac:dyDescent="0.3">
      <c r="A16" s="277" t="s">
        <v>185</v>
      </c>
      <c r="B16" s="278">
        <v>3417063</v>
      </c>
      <c r="C16" s="279">
        <v>166</v>
      </c>
      <c r="D16" s="278">
        <v>166</v>
      </c>
      <c r="E16" s="278">
        <v>165</v>
      </c>
      <c r="F16" s="280">
        <v>165.41666666666669</v>
      </c>
      <c r="H16" s="182">
        <v>0</v>
      </c>
      <c r="I16" s="182">
        <v>0</v>
      </c>
      <c r="J16" s="182">
        <v>11.957831325301205</v>
      </c>
      <c r="K16" s="182">
        <v>114.59588353413655</v>
      </c>
      <c r="L16" s="182">
        <v>38.862951807228924</v>
      </c>
      <c r="M16" s="63">
        <v>165.41666666666669</v>
      </c>
      <c r="N16" s="281">
        <v>0</v>
      </c>
      <c r="O16" s="95">
        <v>1654166.6666666667</v>
      </c>
      <c r="P16" s="95">
        <v>109175.00000000001</v>
      </c>
      <c r="Q16" s="64">
        <v>0</v>
      </c>
      <c r="R16" s="64">
        <v>0</v>
      </c>
      <c r="S16" s="64">
        <v>60709.772628148683</v>
      </c>
      <c r="T16" s="64">
        <v>60709.772628148683</v>
      </c>
      <c r="U16" s="64">
        <v>60709.772628148683</v>
      </c>
      <c r="V16" s="64">
        <v>1540882.3811671294</v>
      </c>
      <c r="W16" s="64">
        <v>3304224.0478337961</v>
      </c>
      <c r="X16" s="64"/>
      <c r="Z16" s="64">
        <v>3219450.850435901</v>
      </c>
      <c r="AA16" s="64">
        <v>0</v>
      </c>
      <c r="AB16" s="95">
        <v>-8384.6523383570275</v>
      </c>
      <c r="AC16" s="64">
        <v>3295839.3954954389</v>
      </c>
      <c r="AD16" s="457"/>
      <c r="AE16" s="64"/>
      <c r="AF16" s="64"/>
      <c r="AG16" s="95">
        <v>1654166.6666666667</v>
      </c>
      <c r="AH16" s="64">
        <v>1641672.7288287722</v>
      </c>
      <c r="AI16" s="95">
        <v>3295839.3954954389</v>
      </c>
      <c r="AJ16" s="271">
        <v>0</v>
      </c>
      <c r="AK16" s="64">
        <v>3295839.3954954389</v>
      </c>
      <c r="AL16" s="64">
        <v>2794146.434774904</v>
      </c>
      <c r="AM16" s="95">
        <v>501692.9607205349</v>
      </c>
      <c r="AN16" s="282">
        <v>145</v>
      </c>
      <c r="AO16" s="124">
        <v>20.416666666666686</v>
      </c>
      <c r="AP16" s="283">
        <v>2794146.434774904</v>
      </c>
      <c r="AQ16" s="283">
        <v>19269.975412240718</v>
      </c>
      <c r="AR16" s="283">
        <v>19462.675166363126</v>
      </c>
      <c r="AT16" s="64">
        <v>0</v>
      </c>
      <c r="AU16" s="64">
        <v>0</v>
      </c>
      <c r="AV16" s="64"/>
      <c r="AW16" s="64">
        <v>3187575.0994414859</v>
      </c>
      <c r="AX16" s="64">
        <v>3304224.0478337961</v>
      </c>
      <c r="AY16" s="95">
        <v>116648.94839231018</v>
      </c>
      <c r="AZ16" s="64"/>
      <c r="BA16" s="64">
        <v>116648.94839231018</v>
      </c>
      <c r="BB16" s="64">
        <v>8384.6523383570275</v>
      </c>
      <c r="BD16" s="95">
        <v>1654166.6666666667</v>
      </c>
      <c r="BE16" s="258">
        <v>1532497.7288287724</v>
      </c>
      <c r="BF16" s="284">
        <v>109174.99999999977</v>
      </c>
    </row>
    <row r="17" spans="1:58" ht="15.6" x14ac:dyDescent="0.3">
      <c r="A17" s="277" t="s">
        <v>186</v>
      </c>
      <c r="B17" s="278">
        <v>3417052</v>
      </c>
      <c r="C17" s="279">
        <v>143</v>
      </c>
      <c r="D17" s="278">
        <v>143</v>
      </c>
      <c r="E17" s="278">
        <v>148</v>
      </c>
      <c r="F17" s="280">
        <v>145.91666666666669</v>
      </c>
      <c r="H17" s="182">
        <v>0</v>
      </c>
      <c r="I17" s="182">
        <v>0</v>
      </c>
      <c r="J17" s="182">
        <v>32.882629107981224</v>
      </c>
      <c r="K17" s="182">
        <v>77.068661971830991</v>
      </c>
      <c r="L17" s="182">
        <v>35.965375586854464</v>
      </c>
      <c r="M17" s="63">
        <v>145.91666666666669</v>
      </c>
      <c r="N17" s="281">
        <v>0</v>
      </c>
      <c r="O17" s="95">
        <v>1459166.6666666667</v>
      </c>
      <c r="P17" s="95">
        <v>96305.000000000015</v>
      </c>
      <c r="Q17" s="64">
        <v>0</v>
      </c>
      <c r="R17" s="64">
        <v>0</v>
      </c>
      <c r="S17" s="64">
        <v>166944.73121872699</v>
      </c>
      <c r="T17" s="64">
        <v>166944.73121872699</v>
      </c>
      <c r="U17" s="64">
        <v>166944.73121872699</v>
      </c>
      <c r="V17" s="64">
        <v>1271266.7753299917</v>
      </c>
      <c r="W17" s="64">
        <v>2826738.4419966582</v>
      </c>
      <c r="X17" s="64"/>
      <c r="Z17" s="64">
        <v>2821386.8139637308</v>
      </c>
      <c r="AA17" s="64">
        <v>0</v>
      </c>
      <c r="AB17" s="95">
        <v>-2392.5873931100182</v>
      </c>
      <c r="AC17" s="64">
        <v>2824345.8546035481</v>
      </c>
      <c r="AD17" s="457"/>
      <c r="AE17" s="64"/>
      <c r="AF17" s="64"/>
      <c r="AG17" s="95">
        <v>1459166.6666666667</v>
      </c>
      <c r="AH17" s="64">
        <v>1365179.1879368813</v>
      </c>
      <c r="AI17" s="95">
        <v>2824345.8546035481</v>
      </c>
      <c r="AJ17" s="271">
        <v>0</v>
      </c>
      <c r="AK17" s="64">
        <v>2824345.8546035481</v>
      </c>
      <c r="AL17" s="64">
        <v>2675396.6259829891</v>
      </c>
      <c r="AM17" s="95">
        <v>148949.22862055898</v>
      </c>
      <c r="AN17" s="282">
        <v>139.75</v>
      </c>
      <c r="AO17" s="124">
        <v>6.1666666666666856</v>
      </c>
      <c r="AP17" s="283">
        <v>2675396.6259829891</v>
      </c>
      <c r="AQ17" s="283">
        <v>19144.161903277203</v>
      </c>
      <c r="AR17" s="283">
        <v>19335.603522309975</v>
      </c>
      <c r="AT17" s="64">
        <v>0</v>
      </c>
      <c r="AU17" s="64">
        <v>0</v>
      </c>
      <c r="AV17" s="64"/>
      <c r="AW17" s="64">
        <v>2793452.2910531987</v>
      </c>
      <c r="AX17" s="64">
        <v>2826738.4419966582</v>
      </c>
      <c r="AY17" s="95">
        <v>33286.150943459477</v>
      </c>
      <c r="AZ17" s="64"/>
      <c r="BA17" s="64">
        <v>33286.150943459477</v>
      </c>
      <c r="BB17" s="64">
        <v>2392.5873931100182</v>
      </c>
      <c r="BD17" s="95">
        <v>1459166.6666666667</v>
      </c>
      <c r="BE17" s="258">
        <v>1268874.1879368818</v>
      </c>
      <c r="BF17" s="284">
        <v>96304.999999999534</v>
      </c>
    </row>
    <row r="18" spans="1:58" ht="15.6" x14ac:dyDescent="0.3">
      <c r="A18" s="277" t="s">
        <v>187</v>
      </c>
      <c r="B18" s="278">
        <v>3417059</v>
      </c>
      <c r="C18" s="279">
        <v>78</v>
      </c>
      <c r="D18" s="278">
        <v>78</v>
      </c>
      <c r="E18" s="278">
        <v>88</v>
      </c>
      <c r="F18" s="280">
        <v>83.833333333333329</v>
      </c>
      <c r="H18" s="182">
        <v>0</v>
      </c>
      <c r="I18" s="182">
        <v>0</v>
      </c>
      <c r="J18" s="182">
        <v>27.590717299578056</v>
      </c>
      <c r="K18" s="182">
        <v>44.569620253164551</v>
      </c>
      <c r="L18" s="182">
        <v>11.672995780590716</v>
      </c>
      <c r="M18" s="63">
        <v>83.833333333333314</v>
      </c>
      <c r="N18" s="281">
        <v>0</v>
      </c>
      <c r="O18" s="95">
        <v>838333.33333333314</v>
      </c>
      <c r="P18" s="95">
        <v>55329.999999999985</v>
      </c>
      <c r="Q18" s="64">
        <v>0</v>
      </c>
      <c r="R18" s="64">
        <v>0</v>
      </c>
      <c r="S18" s="64">
        <v>140077.75560111608</v>
      </c>
      <c r="T18" s="64">
        <v>140077.75560111608</v>
      </c>
      <c r="U18" s="64">
        <v>140077.75560111608</v>
      </c>
      <c r="V18" s="64">
        <v>677636.0117356074</v>
      </c>
      <c r="W18" s="64">
        <v>1571299.3450689404</v>
      </c>
      <c r="X18" s="64"/>
      <c r="Z18" s="64">
        <v>1535007.4556904084</v>
      </c>
      <c r="AA18" s="64">
        <v>0</v>
      </c>
      <c r="AB18" s="95">
        <v>-3701.0672818454004</v>
      </c>
      <c r="AC18" s="64">
        <v>1567598.2777870949</v>
      </c>
      <c r="AD18" s="457"/>
      <c r="AE18" s="64"/>
      <c r="AF18" s="287">
        <v>1446781.1381999999</v>
      </c>
      <c r="AG18" s="95">
        <v>838333.33333333314</v>
      </c>
      <c r="AH18" s="64">
        <v>2176046.0826537618</v>
      </c>
      <c r="AI18" s="95">
        <v>3014379.4159870949</v>
      </c>
      <c r="AJ18" s="271">
        <v>0</v>
      </c>
      <c r="AK18" s="64">
        <v>3014379.4159870949</v>
      </c>
      <c r="AL18" s="64">
        <v>2835296.1595797711</v>
      </c>
      <c r="AM18" s="95">
        <v>179083.25640732376</v>
      </c>
      <c r="AN18" s="282">
        <v>78</v>
      </c>
      <c r="AO18" s="124">
        <v>5.8333333333333286</v>
      </c>
      <c r="AP18" s="283">
        <v>1414057.2195797712</v>
      </c>
      <c r="AQ18" s="283">
        <v>18128.938712561168</v>
      </c>
      <c r="AR18" s="283">
        <v>18310.228099686781</v>
      </c>
      <c r="AT18" s="64">
        <v>0</v>
      </c>
      <c r="AU18" s="64">
        <v>1421238.94</v>
      </c>
      <c r="AV18" s="64"/>
      <c r="AW18" s="64">
        <v>1519809.3620697111</v>
      </c>
      <c r="AX18" s="64">
        <v>1571299.3450689404</v>
      </c>
      <c r="AY18" s="95">
        <v>51489.982999229338</v>
      </c>
      <c r="AZ18" s="64"/>
      <c r="BA18" s="64">
        <v>51489.982999229338</v>
      </c>
      <c r="BB18" s="64">
        <v>3701.0672818454004</v>
      </c>
      <c r="BD18" s="95">
        <v>2285114.471533333</v>
      </c>
      <c r="BE18" s="258">
        <v>673934.94445376203</v>
      </c>
      <c r="BF18" s="284">
        <v>55329.999999999884</v>
      </c>
    </row>
    <row r="19" spans="1:58" ht="15.6" x14ac:dyDescent="0.3">
      <c r="A19" s="277" t="s">
        <v>188</v>
      </c>
      <c r="B19" s="278">
        <v>3417039</v>
      </c>
      <c r="C19" s="279">
        <v>70</v>
      </c>
      <c r="D19" s="278">
        <v>70</v>
      </c>
      <c r="E19" s="278">
        <v>70</v>
      </c>
      <c r="F19" s="280">
        <v>70</v>
      </c>
      <c r="G19" t="s">
        <v>1090</v>
      </c>
      <c r="H19" s="182">
        <v>0</v>
      </c>
      <c r="I19" s="182">
        <v>0</v>
      </c>
      <c r="J19" s="182">
        <v>24.393939393939394</v>
      </c>
      <c r="K19" s="182">
        <v>35</v>
      </c>
      <c r="L19" s="182">
        <v>10.606060606060606</v>
      </c>
      <c r="M19" s="63">
        <v>70</v>
      </c>
      <c r="N19" s="281">
        <v>0</v>
      </c>
      <c r="O19" s="95">
        <v>700000</v>
      </c>
      <c r="P19" s="95">
        <v>46200</v>
      </c>
      <c r="Q19" s="64">
        <v>0</v>
      </c>
      <c r="R19" s="64">
        <v>0</v>
      </c>
      <c r="S19" s="64">
        <f>J19*$S$3</f>
        <v>123847.75080222133</v>
      </c>
      <c r="T19" s="64">
        <f t="shared" ref="T19:U19" si="3">K19*$S$3</f>
        <v>177694.59897710016</v>
      </c>
      <c r="U19" s="64">
        <f t="shared" si="3"/>
        <v>53846.848174878833</v>
      </c>
      <c r="V19" s="64">
        <v>596928.90470720769</v>
      </c>
      <c r="W19" s="64">
        <v>1343128.9047072078</v>
      </c>
      <c r="X19" s="64">
        <f t="shared" ref="X19" si="4">M19*500</f>
        <v>35000</v>
      </c>
      <c r="Z19" s="64">
        <v>1446537.566382074</v>
      </c>
      <c r="AA19" s="64">
        <v>103408.66167486622</v>
      </c>
      <c r="AB19" s="95"/>
      <c r="AC19" s="64">
        <v>1446537.566382074</v>
      </c>
      <c r="AD19" s="457"/>
      <c r="AE19" s="64"/>
      <c r="AF19" s="64">
        <v>0</v>
      </c>
      <c r="AG19" s="95">
        <v>700000</v>
      </c>
      <c r="AH19" s="64">
        <v>746537.56638207403</v>
      </c>
      <c r="AI19" s="95">
        <v>1446537.566382074</v>
      </c>
      <c r="AJ19" s="271">
        <v>0</v>
      </c>
      <c r="AK19" s="64">
        <v>1446537.566382074</v>
      </c>
      <c r="AL19" s="64">
        <v>1432215.4122594793</v>
      </c>
      <c r="AM19" s="95">
        <v>14322.154122594744</v>
      </c>
      <c r="AN19" s="282">
        <v>70</v>
      </c>
      <c r="AO19" s="124">
        <v>0</v>
      </c>
      <c r="AP19" s="283">
        <v>1432215.4122594793</v>
      </c>
      <c r="AQ19" s="283">
        <v>20460.220175135419</v>
      </c>
      <c r="AR19" s="283">
        <v>20664.822376886772</v>
      </c>
      <c r="AT19" s="64">
        <v>0</v>
      </c>
      <c r="AU19" s="64">
        <v>0</v>
      </c>
      <c r="AV19" s="64"/>
      <c r="AW19" s="64">
        <v>1432215.4122594793</v>
      </c>
      <c r="AX19" s="64">
        <v>1343128.9047072078</v>
      </c>
      <c r="AY19" s="95">
        <v>-89086.507552271476</v>
      </c>
      <c r="AZ19" s="64"/>
      <c r="BA19" s="64">
        <v>0</v>
      </c>
      <c r="BB19" s="64">
        <v>0</v>
      </c>
      <c r="BD19" s="95">
        <v>700000</v>
      </c>
      <c r="BE19" s="258">
        <v>700337.56638207391</v>
      </c>
      <c r="BF19" s="284">
        <v>46200.000000000116</v>
      </c>
    </row>
    <row r="20" spans="1:58" ht="15.6" x14ac:dyDescent="0.3">
      <c r="A20" s="275" t="s">
        <v>230</v>
      </c>
      <c r="B20" s="275" t="s">
        <v>230</v>
      </c>
      <c r="C20" s="275"/>
      <c r="D20" s="275"/>
      <c r="E20" s="275"/>
      <c r="F20" s="275" t="s">
        <v>230</v>
      </c>
      <c r="AA20" s="63"/>
      <c r="AB20" s="95"/>
      <c r="AK20" s="64"/>
      <c r="AM20" s="95"/>
      <c r="AN20" s="64"/>
      <c r="AO20" s="124"/>
      <c r="AP20" s="283" t="s">
        <v>230</v>
      </c>
      <c r="AT20" s="64"/>
      <c r="AU20" s="64"/>
      <c r="AV20" s="64"/>
      <c r="AY20" s="95"/>
      <c r="BB20" s="284"/>
      <c r="BE20" s="258"/>
    </row>
    <row r="21" spans="1:58" ht="15.6" x14ac:dyDescent="0.3">
      <c r="A21" s="288" t="s">
        <v>879</v>
      </c>
      <c r="B21" s="288"/>
      <c r="C21" s="289">
        <v>1629</v>
      </c>
      <c r="D21" s="289">
        <v>1634</v>
      </c>
      <c r="E21" s="289">
        <v>1669</v>
      </c>
      <c r="F21" s="280">
        <v>1654.4166666666665</v>
      </c>
      <c r="M21">
        <v>1654.4166666666665</v>
      </c>
      <c r="W21" s="64">
        <v>31047814.960531995</v>
      </c>
      <c r="X21" s="64"/>
      <c r="Z21" s="64"/>
      <c r="AA21" s="64">
        <v>112932.83854984865</v>
      </c>
      <c r="AB21" s="95">
        <v>-85111.312653878427</v>
      </c>
      <c r="AC21" s="64">
        <v>31075636.486427955</v>
      </c>
      <c r="AE21" s="284">
        <v>0</v>
      </c>
      <c r="AF21" s="284">
        <v>1446781.1381999999</v>
      </c>
      <c r="AK21" s="64">
        <v>32522417.624627955</v>
      </c>
      <c r="AL21" s="64">
        <v>29815848.150230952</v>
      </c>
      <c r="AM21" s="95">
        <v>2706569.474397012</v>
      </c>
      <c r="AN21" s="290">
        <v>1566.8333333333333</v>
      </c>
      <c r="AO21" s="124">
        <v>87.583333333333329</v>
      </c>
      <c r="AP21" s="64">
        <v>28394609.21023095</v>
      </c>
      <c r="AT21" s="291">
        <v>0</v>
      </c>
      <c r="AU21" s="291">
        <v>1421238.94</v>
      </c>
      <c r="AV21" s="64"/>
      <c r="AW21" s="64">
        <v>29950949.452115651</v>
      </c>
      <c r="AX21" s="64">
        <v>31047814.960531995</v>
      </c>
      <c r="AY21" s="95"/>
      <c r="BB21" s="284"/>
      <c r="BE21" s="258"/>
    </row>
    <row r="22" spans="1:58" ht="15.6" x14ac:dyDescent="0.3">
      <c r="A22" s="275" t="s">
        <v>230</v>
      </c>
      <c r="B22" s="275" t="s">
        <v>230</v>
      </c>
      <c r="C22" s="275"/>
      <c r="D22" s="275"/>
      <c r="E22" s="275"/>
      <c r="F22" s="275" t="s">
        <v>230</v>
      </c>
      <c r="AA22" s="63"/>
      <c r="AB22" s="95"/>
      <c r="AK22" s="64"/>
      <c r="AM22" s="95"/>
      <c r="AN22" s="64"/>
      <c r="AO22" s="124"/>
      <c r="AP22" t="s">
        <v>230</v>
      </c>
      <c r="AT22" s="64"/>
      <c r="AU22" s="64"/>
      <c r="AV22" s="64"/>
      <c r="AY22" s="95"/>
      <c r="BB22" s="284"/>
      <c r="BE22" s="258"/>
    </row>
    <row r="23" spans="1:58" ht="15.6" x14ac:dyDescent="0.3">
      <c r="A23" s="292"/>
      <c r="B23" s="275"/>
      <c r="C23" s="275"/>
      <c r="D23" s="275"/>
      <c r="E23" s="275"/>
      <c r="F23" s="261"/>
      <c r="AA23" s="63"/>
      <c r="AB23" s="95"/>
      <c r="AK23" s="64"/>
      <c r="AM23" s="95"/>
      <c r="AO23" s="124"/>
      <c r="AT23" s="64"/>
      <c r="AU23" s="64"/>
      <c r="AV23" s="64"/>
      <c r="AY23" s="95"/>
      <c r="BB23" s="284"/>
      <c r="BE23" s="258"/>
    </row>
    <row r="24" spans="1:58" ht="15.6" x14ac:dyDescent="0.3">
      <c r="A24" s="293" t="s">
        <v>880</v>
      </c>
      <c r="B24" s="275"/>
      <c r="C24" s="275"/>
      <c r="D24" s="275"/>
      <c r="E24" s="275"/>
      <c r="F24" s="261"/>
      <c r="H24" s="276"/>
      <c r="AA24" s="63"/>
      <c r="AB24" s="95"/>
      <c r="AK24" s="64"/>
      <c r="AM24" s="95"/>
      <c r="AO24" s="124"/>
      <c r="AT24" s="64"/>
      <c r="AU24" s="64"/>
      <c r="AV24" s="64"/>
      <c r="AY24" s="95"/>
      <c r="BB24" s="284"/>
      <c r="BE24" s="258"/>
    </row>
    <row r="25" spans="1:58" ht="15.6" x14ac:dyDescent="0.3">
      <c r="A25" s="277" t="s">
        <v>881</v>
      </c>
      <c r="B25" s="278">
        <v>3413026</v>
      </c>
      <c r="C25" s="279">
        <v>30</v>
      </c>
      <c r="D25" s="278">
        <v>30</v>
      </c>
      <c r="E25" s="278">
        <v>30</v>
      </c>
      <c r="F25" s="280">
        <v>30</v>
      </c>
      <c r="H25" s="182">
        <v>0</v>
      </c>
      <c r="I25" s="182">
        <v>0</v>
      </c>
      <c r="J25" s="182">
        <v>8.2758620689655178</v>
      </c>
      <c r="K25" s="182">
        <v>18.620689655172413</v>
      </c>
      <c r="L25" s="182">
        <v>3.103448275862069</v>
      </c>
      <c r="M25" s="63">
        <v>29.999999999999996</v>
      </c>
      <c r="N25" s="281">
        <v>0</v>
      </c>
      <c r="O25" s="95">
        <v>299999.99999999994</v>
      </c>
      <c r="P25" s="95">
        <v>19799.999999999996</v>
      </c>
      <c r="Q25" s="64">
        <v>0</v>
      </c>
      <c r="R25" s="64">
        <v>0</v>
      </c>
      <c r="S25" s="64">
        <f>J25*$S$3</f>
        <v>42016.456900989207</v>
      </c>
      <c r="T25" s="64">
        <v>170569.08523696495</v>
      </c>
      <c r="U25" s="64">
        <v>34374.296429798298</v>
      </c>
      <c r="V25" s="64">
        <v>246959.83856775245</v>
      </c>
      <c r="W25" s="64">
        <v>566759.83856775239</v>
      </c>
      <c r="X25" s="64"/>
      <c r="Z25" s="64">
        <v>527448.52124416444</v>
      </c>
      <c r="AA25" s="64">
        <v>0</v>
      </c>
      <c r="AB25" s="95"/>
      <c r="AC25" s="64">
        <v>566759.83856775239</v>
      </c>
      <c r="AD25" s="457"/>
      <c r="AE25" s="64"/>
      <c r="AG25" s="95">
        <v>299999.99999999994</v>
      </c>
      <c r="AH25" s="64">
        <v>266759.83856775245</v>
      </c>
      <c r="AI25" s="95">
        <v>566759.83856775239</v>
      </c>
      <c r="AJ25" s="271">
        <v>0</v>
      </c>
      <c r="AK25" s="64">
        <v>566759.83856775239</v>
      </c>
      <c r="AL25" s="64">
        <v>522226.25865758857</v>
      </c>
      <c r="AM25" s="95">
        <v>44533.579910163826</v>
      </c>
      <c r="AN25" s="282">
        <v>30</v>
      </c>
      <c r="AO25" s="124">
        <v>0</v>
      </c>
      <c r="AP25" s="283">
        <v>522226.25865758857</v>
      </c>
      <c r="AQ25" s="283">
        <v>17407.541955252953</v>
      </c>
      <c r="AR25" s="283">
        <v>17581.617374805483</v>
      </c>
      <c r="AT25" s="64">
        <v>0</v>
      </c>
      <c r="AU25" s="64">
        <v>0</v>
      </c>
      <c r="AV25" s="64"/>
      <c r="AW25" s="64">
        <v>522226.25865758857</v>
      </c>
      <c r="AX25" s="64">
        <v>566759.83856775239</v>
      </c>
      <c r="AY25" s="95">
        <v>44533.579910163826</v>
      </c>
      <c r="AZ25" s="64"/>
      <c r="BA25" s="64">
        <v>44533.579910163826</v>
      </c>
      <c r="BB25" s="64">
        <v>3201.0454451193332</v>
      </c>
      <c r="BD25" s="95">
        <v>299999.99999999994</v>
      </c>
      <c r="BE25" s="258">
        <v>246959.83856775245</v>
      </c>
      <c r="BF25" s="284">
        <v>19800</v>
      </c>
    </row>
    <row r="26" spans="1:58" ht="15.6" x14ac:dyDescent="0.3">
      <c r="A26" s="292" t="s">
        <v>722</v>
      </c>
      <c r="B26" s="278">
        <v>3412065</v>
      </c>
      <c r="C26" s="279">
        <v>50</v>
      </c>
      <c r="D26" s="278">
        <v>50</v>
      </c>
      <c r="E26" s="278">
        <v>50</v>
      </c>
      <c r="F26" s="280">
        <v>50</v>
      </c>
      <c r="G26" t="s">
        <v>1090</v>
      </c>
      <c r="H26" s="182">
        <v>0</v>
      </c>
      <c r="I26" s="182">
        <v>0</v>
      </c>
      <c r="J26" s="182">
        <v>4.5454545454545459</v>
      </c>
      <c r="K26" s="182">
        <v>38.636363636363633</v>
      </c>
      <c r="L26" s="182">
        <v>6.8181818181818175</v>
      </c>
      <c r="M26" s="63">
        <v>50</v>
      </c>
      <c r="N26" s="281">
        <v>0</v>
      </c>
      <c r="O26" s="95">
        <v>500000</v>
      </c>
      <c r="P26" s="95">
        <v>33000</v>
      </c>
      <c r="Q26" s="64">
        <v>0</v>
      </c>
      <c r="R26" s="64">
        <v>0</v>
      </c>
      <c r="S26" s="64">
        <f>J26*$S$3</f>
        <v>23077.220646376649</v>
      </c>
      <c r="T26" s="64">
        <v>373234.6760177766</v>
      </c>
      <c r="U26" s="64">
        <v>78928.378520011407</v>
      </c>
      <c r="V26" s="64">
        <v>477513.00245689193</v>
      </c>
      <c r="W26" s="64">
        <v>1010513.0024568919</v>
      </c>
      <c r="X26" s="64">
        <f t="shared" ref="X26" si="5">M26*500</f>
        <v>25000</v>
      </c>
      <c r="Z26" s="64">
        <v>991776.87088827114</v>
      </c>
      <c r="AA26" s="64">
        <v>0</v>
      </c>
      <c r="AB26" s="95"/>
      <c r="AC26" s="64">
        <v>1010513.0024568919</v>
      </c>
      <c r="AD26" s="457"/>
      <c r="AE26" s="64"/>
      <c r="AF26" s="287">
        <v>37302.158879999995</v>
      </c>
      <c r="AG26" s="95">
        <v>500000</v>
      </c>
      <c r="AH26" s="64">
        <v>547815.16133689194</v>
      </c>
      <c r="AI26" s="95">
        <v>1047815.1613368919</v>
      </c>
      <c r="AJ26" s="271">
        <v>0</v>
      </c>
      <c r="AK26" s="64">
        <v>1047815.1613368919</v>
      </c>
      <c r="AL26" s="64">
        <v>979035.88599281223</v>
      </c>
      <c r="AM26" s="95">
        <v>68779.27534407971</v>
      </c>
      <c r="AN26" s="282">
        <v>48</v>
      </c>
      <c r="AO26" s="124">
        <v>2</v>
      </c>
      <c r="AP26" s="283">
        <v>942679.00599281222</v>
      </c>
      <c r="AQ26" s="283">
        <v>19639.145958183588</v>
      </c>
      <c r="AR26" s="283">
        <v>19835.537417765423</v>
      </c>
      <c r="AT26" s="64">
        <v>0</v>
      </c>
      <c r="AU26" s="64">
        <v>36356.879999999997</v>
      </c>
      <c r="AV26" s="64"/>
      <c r="AW26" s="64">
        <v>981957.29790917935</v>
      </c>
      <c r="AX26" s="64">
        <v>1010513.0024568919</v>
      </c>
      <c r="AY26" s="95">
        <v>28555.704547712579</v>
      </c>
      <c r="AZ26" s="64"/>
      <c r="BA26" s="64">
        <v>28555.704547712579</v>
      </c>
      <c r="BB26" s="64">
        <v>2052.5659100171924</v>
      </c>
      <c r="BD26" s="95">
        <v>537302.15888</v>
      </c>
      <c r="BE26" s="258">
        <v>477513.00245689193</v>
      </c>
      <c r="BF26" s="284">
        <v>33000</v>
      </c>
    </row>
    <row r="27" spans="1:58" ht="15.6" x14ac:dyDescent="0.3">
      <c r="A27" s="292"/>
      <c r="B27" s="275"/>
      <c r="C27" s="275"/>
      <c r="D27" s="275"/>
      <c r="E27" s="275"/>
      <c r="F27" s="294"/>
      <c r="Z27" s="64"/>
      <c r="AA27" s="64"/>
      <c r="AB27" s="95"/>
      <c r="AC27" s="64"/>
      <c r="AE27" s="64"/>
      <c r="AF27" s="64"/>
      <c r="AK27" s="64"/>
      <c r="AM27" s="95"/>
      <c r="AO27" s="124"/>
      <c r="AT27" s="64"/>
      <c r="AU27" s="64"/>
      <c r="AV27" s="64"/>
      <c r="AY27" s="95"/>
      <c r="BB27" s="284"/>
      <c r="BE27" s="258"/>
    </row>
    <row r="28" spans="1:58" ht="15.6" x14ac:dyDescent="0.3">
      <c r="A28" s="292"/>
      <c r="B28" s="275"/>
      <c r="C28" s="294">
        <v>80</v>
      </c>
      <c r="D28" s="294">
        <v>80</v>
      </c>
      <c r="E28" s="294">
        <v>80</v>
      </c>
      <c r="F28" s="280">
        <v>80</v>
      </c>
      <c r="W28" s="64">
        <v>1577272.8410246442</v>
      </c>
      <c r="X28" s="64"/>
      <c r="Z28" s="64"/>
      <c r="AA28" s="64">
        <v>0</v>
      </c>
      <c r="AB28" s="95">
        <v>0</v>
      </c>
      <c r="AC28" s="64">
        <v>1577272.8410246442</v>
      </c>
      <c r="AD28" s="457"/>
      <c r="AE28" s="64">
        <v>0</v>
      </c>
      <c r="AF28" s="64">
        <v>37302.158879999995</v>
      </c>
      <c r="AK28" s="64">
        <v>1614574.9999046442</v>
      </c>
      <c r="AL28" s="64">
        <v>1501262.1446504008</v>
      </c>
      <c r="AM28" s="95">
        <v>113312.85525424354</v>
      </c>
      <c r="AN28" s="282">
        <v>78</v>
      </c>
      <c r="AO28" s="124">
        <v>2</v>
      </c>
      <c r="AP28" s="64">
        <v>1464905.2646504007</v>
      </c>
      <c r="AT28" s="291">
        <v>0</v>
      </c>
      <c r="AU28" s="291">
        <v>36356.879999999997</v>
      </c>
      <c r="AV28" s="64"/>
      <c r="AW28" s="64">
        <v>1504183.5565667679</v>
      </c>
      <c r="AX28" s="64">
        <v>1577272.8410246442</v>
      </c>
      <c r="AY28" s="95"/>
      <c r="BB28" s="284"/>
      <c r="BE28" s="258"/>
    </row>
    <row r="29" spans="1:58" x14ac:dyDescent="0.3">
      <c r="A29" s="150"/>
      <c r="B29" s="150"/>
      <c r="C29" s="150"/>
      <c r="D29" s="150"/>
      <c r="E29" s="150"/>
      <c r="F29" s="150"/>
      <c r="AA29" s="63"/>
      <c r="AB29" s="95"/>
      <c r="AE29" s="64"/>
      <c r="AF29" s="64"/>
      <c r="AK29" s="64"/>
      <c r="AM29" s="95"/>
      <c r="AO29" s="124"/>
      <c r="AY29" s="95"/>
      <c r="BB29" s="284"/>
      <c r="BE29" s="258"/>
    </row>
    <row r="30" spans="1:58" ht="15.6" x14ac:dyDescent="0.3">
      <c r="A30" s="293" t="s">
        <v>882</v>
      </c>
      <c r="B30" s="150"/>
      <c r="C30" s="150"/>
      <c r="D30" s="150"/>
      <c r="E30" s="150"/>
      <c r="F30" s="150"/>
      <c r="AA30" s="63"/>
      <c r="AB30" s="95"/>
      <c r="AE30" s="64"/>
      <c r="AF30" s="64"/>
      <c r="AK30" s="64"/>
      <c r="AM30" s="95"/>
      <c r="AO30" s="124"/>
      <c r="AY30" s="95"/>
      <c r="BB30" s="284"/>
      <c r="BE30" s="258"/>
    </row>
    <row r="31" spans="1:58" ht="15.6" x14ac:dyDescent="0.3">
      <c r="A31" s="277" t="s">
        <v>189</v>
      </c>
      <c r="B31" s="278">
        <v>3411108</v>
      </c>
      <c r="C31" s="279">
        <v>106</v>
      </c>
      <c r="D31" s="278">
        <v>90</v>
      </c>
      <c r="E31" s="278">
        <v>90</v>
      </c>
      <c r="F31" s="280">
        <v>90</v>
      </c>
      <c r="H31" s="182">
        <v>0</v>
      </c>
      <c r="I31" s="182">
        <v>0</v>
      </c>
      <c r="J31" s="182">
        <v>0</v>
      </c>
      <c r="K31" s="182">
        <v>90</v>
      </c>
      <c r="L31" s="182">
        <v>0</v>
      </c>
      <c r="M31" s="63">
        <v>90</v>
      </c>
      <c r="N31" s="281">
        <v>0</v>
      </c>
      <c r="O31" s="95">
        <v>900000</v>
      </c>
      <c r="P31" s="95">
        <v>59400</v>
      </c>
      <c r="Q31" s="64">
        <v>0</v>
      </c>
      <c r="R31" s="64">
        <v>0</v>
      </c>
      <c r="S31" s="64">
        <v>0</v>
      </c>
      <c r="T31" s="64">
        <v>824417.24531199737</v>
      </c>
      <c r="U31" s="64">
        <v>0</v>
      </c>
      <c r="V31" s="64">
        <v>824417.24531199737</v>
      </c>
      <c r="W31" s="64">
        <v>1783817.2453119974</v>
      </c>
      <c r="X31" s="64"/>
      <c r="Z31" s="64">
        <v>1775522.9446160952</v>
      </c>
      <c r="AA31" s="64">
        <v>0</v>
      </c>
      <c r="AB31" s="95">
        <v>-1859.7876988428407</v>
      </c>
      <c r="AC31" s="64">
        <v>1781957.4576131545</v>
      </c>
      <c r="AD31" s="457"/>
      <c r="AE31" s="64"/>
      <c r="AF31" s="287">
        <v>1320000</v>
      </c>
      <c r="AG31" s="95">
        <v>900000</v>
      </c>
      <c r="AH31" s="64">
        <v>2201957.4576131543</v>
      </c>
      <c r="AI31" s="95">
        <v>3101957.4576131543</v>
      </c>
      <c r="AJ31" s="271">
        <v>0</v>
      </c>
      <c r="AK31" s="64">
        <v>3101957.4576131543</v>
      </c>
      <c r="AL31" s="64">
        <v>2618916.8001023773</v>
      </c>
      <c r="AM31" s="95">
        <v>483040.657510777</v>
      </c>
      <c r="AN31" s="282">
        <v>106</v>
      </c>
      <c r="AO31" s="124">
        <v>-16</v>
      </c>
      <c r="AP31" s="283">
        <v>2070466.8001023773</v>
      </c>
      <c r="AQ31" s="283">
        <v>19532.705661343181</v>
      </c>
      <c r="AR31" s="283">
        <v>19728.032717956612</v>
      </c>
      <c r="AT31" s="64">
        <v>0</v>
      </c>
      <c r="AU31" s="64">
        <v>548450</v>
      </c>
      <c r="AW31" s="64">
        <v>1757943.5095208862</v>
      </c>
      <c r="AX31" s="64">
        <v>1783817.2453119974</v>
      </c>
      <c r="AY31" s="95">
        <v>25873.735791111132</v>
      </c>
      <c r="AZ31" s="64"/>
      <c r="BA31" s="64">
        <v>25873.735791111132</v>
      </c>
      <c r="BB31" s="64">
        <v>1859.7876988428407</v>
      </c>
      <c r="BD31" s="95">
        <v>2220000</v>
      </c>
      <c r="BE31" s="258">
        <v>822557.45761315455</v>
      </c>
      <c r="BF31" s="284">
        <v>59399.999999999767</v>
      </c>
    </row>
    <row r="32" spans="1:58" ht="15.6" x14ac:dyDescent="0.3">
      <c r="A32" s="292"/>
      <c r="B32" s="150"/>
      <c r="C32" s="150"/>
      <c r="D32" s="150"/>
      <c r="E32" s="150"/>
      <c r="F32" s="294"/>
      <c r="H32" s="295"/>
      <c r="I32" s="295"/>
      <c r="J32" s="295"/>
      <c r="K32" s="295"/>
      <c r="L32" s="295"/>
      <c r="Z32" s="64"/>
      <c r="AA32" s="64"/>
      <c r="AB32" s="95"/>
      <c r="AC32" s="64"/>
      <c r="AE32" s="64"/>
      <c r="AF32" s="64"/>
      <c r="AK32" s="64"/>
      <c r="AL32" s="64"/>
      <c r="AM32" s="95"/>
      <c r="AO32" s="124"/>
      <c r="AY32" s="95"/>
      <c r="BB32" s="284"/>
      <c r="BE32" s="258"/>
    </row>
    <row r="33" spans="1:58" ht="15.6" x14ac:dyDescent="0.3">
      <c r="A33" s="292"/>
      <c r="B33" s="150"/>
      <c r="C33" s="294">
        <v>106</v>
      </c>
      <c r="D33" s="294">
        <v>90</v>
      </c>
      <c r="E33" s="294">
        <v>90</v>
      </c>
      <c r="F33" s="280">
        <v>90</v>
      </c>
      <c r="H33" s="295"/>
      <c r="I33" s="295"/>
      <c r="J33" s="295"/>
      <c r="K33" s="295"/>
      <c r="L33" s="295"/>
      <c r="W33" s="64">
        <v>1783817.2453119974</v>
      </c>
      <c r="X33" s="64"/>
      <c r="Z33" s="64"/>
      <c r="AA33" s="64">
        <v>0</v>
      </c>
      <c r="AB33" s="95">
        <v>-1859.7876988428407</v>
      </c>
      <c r="AC33" s="64">
        <v>1781957.4576131545</v>
      </c>
      <c r="AD33" s="457"/>
      <c r="AE33" s="64">
        <v>0</v>
      </c>
      <c r="AF33" s="64">
        <v>1320000</v>
      </c>
      <c r="AG33" s="284"/>
      <c r="AH33" s="284"/>
      <c r="AI33" s="284"/>
      <c r="AJ33" s="284"/>
      <c r="AK33" s="64">
        <v>3101957.4576131543</v>
      </c>
      <c r="AL33" s="64">
        <v>2618916.8001023773</v>
      </c>
      <c r="AM33" s="95">
        <v>483040.657510777</v>
      </c>
      <c r="AN33" s="282">
        <v>106</v>
      </c>
      <c r="AO33" s="124">
        <v>-16</v>
      </c>
      <c r="AP33" s="64">
        <v>2070466.8001023773</v>
      </c>
      <c r="AW33" s="64">
        <v>1757943.5095208862</v>
      </c>
      <c r="AY33" s="95"/>
      <c r="BB33" s="284"/>
      <c r="BE33" s="258"/>
    </row>
    <row r="34" spans="1:58" x14ac:dyDescent="0.3">
      <c r="H34" s="295"/>
      <c r="I34" s="295"/>
      <c r="J34" s="295"/>
      <c r="K34" s="295"/>
      <c r="L34" s="295"/>
      <c r="Z34" s="64"/>
      <c r="AA34" s="64"/>
      <c r="AB34" s="95"/>
      <c r="AC34" s="64"/>
      <c r="AE34" s="64"/>
      <c r="AF34" s="64"/>
      <c r="AK34" s="64"/>
      <c r="AM34" s="95"/>
      <c r="AO34" s="124"/>
      <c r="AY34" s="95"/>
      <c r="BB34" s="284"/>
      <c r="BE34" s="258"/>
    </row>
    <row r="35" spans="1:58" ht="15.6" x14ac:dyDescent="0.3">
      <c r="A35" s="296" t="s">
        <v>883</v>
      </c>
      <c r="B35" s="260"/>
      <c r="C35" s="260"/>
      <c r="D35" s="260"/>
      <c r="E35" s="260"/>
      <c r="F35" s="261"/>
      <c r="H35" s="295"/>
      <c r="I35" s="295"/>
      <c r="J35" s="295"/>
      <c r="K35" s="295"/>
      <c r="L35" s="295"/>
      <c r="Z35" s="64"/>
      <c r="AA35" s="64"/>
      <c r="AB35" s="95"/>
      <c r="AC35" s="64"/>
      <c r="AE35" s="64"/>
      <c r="AF35" s="64"/>
      <c r="AK35" s="64"/>
      <c r="AM35" s="95"/>
      <c r="AO35" s="124"/>
      <c r="AY35" s="95"/>
      <c r="BB35" s="284"/>
      <c r="BE35" s="258"/>
    </row>
    <row r="36" spans="1:58" ht="15.6" x14ac:dyDescent="0.3">
      <c r="A36" s="297" t="s">
        <v>21</v>
      </c>
      <c r="B36" s="298"/>
      <c r="C36" s="298"/>
      <c r="D36" s="298"/>
      <c r="E36" s="298"/>
      <c r="F36" s="261"/>
      <c r="H36" s="295"/>
      <c r="I36" s="295"/>
      <c r="J36" s="295"/>
      <c r="K36" s="295"/>
      <c r="L36" s="295"/>
      <c r="Z36" s="64"/>
      <c r="AA36" s="64"/>
      <c r="AB36" s="95"/>
      <c r="AC36" s="64"/>
      <c r="AE36" s="64"/>
      <c r="AF36" s="64"/>
      <c r="AK36" s="64"/>
      <c r="AM36" s="95"/>
      <c r="AO36" s="124"/>
      <c r="AY36" s="95"/>
      <c r="BB36" s="284"/>
      <c r="BE36" s="258"/>
    </row>
    <row r="37" spans="1:58" ht="15.6" x14ac:dyDescent="0.3">
      <c r="A37" s="299" t="s">
        <v>884</v>
      </c>
      <c r="B37" s="261">
        <v>3412006</v>
      </c>
      <c r="C37" s="279">
        <v>35</v>
      </c>
      <c r="D37" s="261">
        <v>36</v>
      </c>
      <c r="E37" s="261">
        <v>36</v>
      </c>
      <c r="F37" s="280">
        <v>36</v>
      </c>
      <c r="G37" s="261">
        <v>5076.99</v>
      </c>
      <c r="H37" s="182">
        <v>0</v>
      </c>
      <c r="I37" s="182">
        <v>0</v>
      </c>
      <c r="J37" s="182">
        <v>6</v>
      </c>
      <c r="K37" s="182">
        <v>28</v>
      </c>
      <c r="L37" s="182">
        <v>2</v>
      </c>
      <c r="M37" s="63">
        <v>36</v>
      </c>
      <c r="N37" s="281">
        <v>0</v>
      </c>
      <c r="O37" s="95">
        <v>360000</v>
      </c>
      <c r="P37" s="95">
        <v>23760</v>
      </c>
      <c r="Q37" s="64">
        <v>0</v>
      </c>
      <c r="R37" s="64">
        <v>0</v>
      </c>
      <c r="S37" s="64">
        <v>30461.931253217172</v>
      </c>
      <c r="T37" s="64">
        <v>256485.36520817695</v>
      </c>
      <c r="U37" s="64">
        <v>22152.324365870016</v>
      </c>
      <c r="V37" s="64">
        <v>309099.62082726415</v>
      </c>
      <c r="W37" s="64">
        <v>692859.62082726415</v>
      </c>
      <c r="X37" s="64"/>
      <c r="Z37" s="64">
        <v>643398.89149468124</v>
      </c>
      <c r="AA37" s="64">
        <v>0</v>
      </c>
      <c r="AB37" s="95"/>
      <c r="AC37" s="64">
        <v>692859.62082726415</v>
      </c>
      <c r="AD37" s="457"/>
      <c r="AE37" s="64"/>
      <c r="AF37" s="64"/>
      <c r="AG37" s="95">
        <v>360000</v>
      </c>
      <c r="AH37" s="64">
        <v>332859.62082726415</v>
      </c>
      <c r="AI37" s="95">
        <v>692859.62082726415</v>
      </c>
      <c r="AJ37" s="271">
        <v>0</v>
      </c>
      <c r="AK37" s="64">
        <v>692859.62082726415</v>
      </c>
      <c r="AL37" s="64">
        <v>457127.0085335332</v>
      </c>
      <c r="AM37" s="95">
        <v>235732.61229373096</v>
      </c>
      <c r="AN37" s="282">
        <v>25.833333333333336</v>
      </c>
      <c r="AO37" s="124">
        <v>10.166666666666664</v>
      </c>
      <c r="AP37" s="283">
        <v>457127.0085335332</v>
      </c>
      <c r="AQ37" s="283">
        <v>17695.239040007735</v>
      </c>
      <c r="AR37" s="283">
        <v>17872.191430407813</v>
      </c>
      <c r="AT37" s="64">
        <v>0</v>
      </c>
      <c r="AU37" s="64">
        <v>0</v>
      </c>
      <c r="AW37" s="64">
        <v>637028.60544027842</v>
      </c>
      <c r="AX37" s="64">
        <v>692859.62082726415</v>
      </c>
      <c r="AY37" s="95">
        <v>55831.015386985731</v>
      </c>
      <c r="AZ37" s="64"/>
      <c r="BA37" s="64">
        <v>55831.015386985731</v>
      </c>
      <c r="BB37" s="64">
        <v>4013.0979333217638</v>
      </c>
      <c r="BD37" s="95">
        <v>360000</v>
      </c>
      <c r="BE37" s="258">
        <v>309099.62082726415</v>
      </c>
      <c r="BF37" s="284">
        <v>23760</v>
      </c>
    </row>
    <row r="38" spans="1:58" ht="15.6" x14ac:dyDescent="0.3">
      <c r="A38" s="299" t="s">
        <v>885</v>
      </c>
      <c r="B38" s="261">
        <v>3412237</v>
      </c>
      <c r="C38" s="279">
        <v>8</v>
      </c>
      <c r="D38" s="261">
        <v>8</v>
      </c>
      <c r="E38" s="261">
        <v>8</v>
      </c>
      <c r="F38" s="280">
        <v>7.9999999999999991</v>
      </c>
      <c r="G38" s="261">
        <v>5076.99</v>
      </c>
      <c r="H38" s="182">
        <v>0</v>
      </c>
      <c r="I38" s="182">
        <v>0</v>
      </c>
      <c r="J38" s="182">
        <v>6.8571428571428559</v>
      </c>
      <c r="K38" s="182">
        <v>1.1428571428571426</v>
      </c>
      <c r="L38" s="182">
        <v>0</v>
      </c>
      <c r="M38" s="63">
        <v>7.9999999999999982</v>
      </c>
      <c r="N38" s="281">
        <v>0</v>
      </c>
      <c r="O38" s="95">
        <v>79999.999999999985</v>
      </c>
      <c r="P38" s="95">
        <v>5279.9999999999991</v>
      </c>
      <c r="Q38" s="64">
        <v>0</v>
      </c>
      <c r="R38" s="64">
        <v>0</v>
      </c>
      <c r="S38" s="64">
        <v>34813.635717962476</v>
      </c>
      <c r="T38" s="64">
        <v>10468.790416660282</v>
      </c>
      <c r="U38" s="64">
        <v>0</v>
      </c>
      <c r="V38" s="64">
        <v>45282.426134622758</v>
      </c>
      <c r="W38" s="64">
        <v>130562.42613462274</v>
      </c>
      <c r="X38" s="64"/>
      <c r="Z38" s="64">
        <v>152457.97095605839</v>
      </c>
      <c r="AA38" s="64">
        <v>21895.544821435644</v>
      </c>
      <c r="AB38" s="95"/>
      <c r="AC38" s="64">
        <v>152457.97095605839</v>
      </c>
      <c r="AD38" s="457"/>
      <c r="AE38" s="64"/>
      <c r="AF38" s="64"/>
      <c r="AG38" s="95">
        <v>79999.999999999985</v>
      </c>
      <c r="AH38" s="64">
        <v>72457.970956058401</v>
      </c>
      <c r="AI38" s="95">
        <v>152457.97095605839</v>
      </c>
      <c r="AJ38" s="271">
        <v>0</v>
      </c>
      <c r="AK38" s="64">
        <v>152457.97095605839</v>
      </c>
      <c r="AL38" s="64">
        <v>150948.48609510731</v>
      </c>
      <c r="AM38" s="95">
        <v>1509.4848609510809</v>
      </c>
      <c r="AN38" s="282">
        <v>7.9999999999999991</v>
      </c>
      <c r="AO38" s="124">
        <v>0</v>
      </c>
      <c r="AP38" s="283">
        <v>150948.48609510731</v>
      </c>
      <c r="AQ38" s="283">
        <v>18868.560761888417</v>
      </c>
      <c r="AR38" s="283">
        <v>19057.246369507302</v>
      </c>
      <c r="AT38" s="64">
        <v>0</v>
      </c>
      <c r="AU38" s="64">
        <v>0</v>
      </c>
      <c r="AW38" s="64">
        <v>150948.48609510731</v>
      </c>
      <c r="AX38" s="64">
        <v>130562.42613462274</v>
      </c>
      <c r="AY38" s="95">
        <v>-20386.059960484563</v>
      </c>
      <c r="AZ38" s="64"/>
      <c r="BA38" s="64">
        <v>0</v>
      </c>
      <c r="BB38" s="64">
        <v>0</v>
      </c>
      <c r="BD38" s="95">
        <v>79999.999999999985</v>
      </c>
      <c r="BE38" s="258">
        <v>67177.970956058401</v>
      </c>
      <c r="BF38" s="284">
        <v>5280</v>
      </c>
    </row>
    <row r="39" spans="1:58" ht="15.6" x14ac:dyDescent="0.3">
      <c r="A39" s="299" t="s">
        <v>886</v>
      </c>
      <c r="B39" s="261">
        <v>3413511</v>
      </c>
      <c r="C39" s="279">
        <v>18</v>
      </c>
      <c r="D39" s="261">
        <v>18</v>
      </c>
      <c r="E39" s="261">
        <v>18</v>
      </c>
      <c r="F39" s="280">
        <v>18</v>
      </c>
      <c r="G39" s="261">
        <v>3340</v>
      </c>
      <c r="H39" s="295"/>
      <c r="I39" s="295"/>
      <c r="J39" s="295">
        <v>18</v>
      </c>
      <c r="K39" s="295"/>
      <c r="L39" s="295"/>
      <c r="M39" s="63">
        <v>18</v>
      </c>
      <c r="N39" s="281">
        <v>0</v>
      </c>
      <c r="O39" s="95">
        <v>180000</v>
      </c>
      <c r="P39" s="95">
        <v>11880</v>
      </c>
      <c r="Q39" s="64">
        <v>0</v>
      </c>
      <c r="R39" s="64">
        <v>0</v>
      </c>
      <c r="S39" s="64">
        <v>60120</v>
      </c>
      <c r="T39" s="64">
        <v>0</v>
      </c>
      <c r="U39" s="64">
        <v>0</v>
      </c>
      <c r="V39" s="64">
        <v>60120</v>
      </c>
      <c r="W39" s="64">
        <v>252000</v>
      </c>
      <c r="X39" s="64"/>
      <c r="Z39" s="64">
        <v>0</v>
      </c>
      <c r="AA39" s="64">
        <v>0</v>
      </c>
      <c r="AB39" s="95"/>
      <c r="AC39" s="64">
        <v>252000</v>
      </c>
      <c r="AD39" s="457"/>
      <c r="AE39" s="64"/>
      <c r="AF39" s="64"/>
      <c r="AG39" s="95"/>
      <c r="AH39" s="64"/>
      <c r="AI39" s="95"/>
      <c r="AJ39" s="271"/>
      <c r="AK39" s="64"/>
      <c r="AL39" s="64"/>
      <c r="AM39" s="95"/>
      <c r="AN39" s="282"/>
      <c r="AO39" s="124"/>
      <c r="AP39" s="283"/>
      <c r="AQ39" s="283"/>
      <c r="AR39" s="283"/>
      <c r="AT39" s="64"/>
      <c r="AU39" s="64"/>
      <c r="AW39" s="64"/>
      <c r="AX39" s="64"/>
      <c r="AY39" s="95"/>
      <c r="AZ39" s="64"/>
      <c r="BA39" s="64"/>
      <c r="BB39" s="64"/>
      <c r="BD39" s="95"/>
      <c r="BE39" s="258"/>
      <c r="BF39" s="284"/>
    </row>
    <row r="40" spans="1:58" ht="15.6" x14ac:dyDescent="0.3">
      <c r="A40" s="299" t="s">
        <v>887</v>
      </c>
      <c r="B40" s="261">
        <v>3412098</v>
      </c>
      <c r="C40" s="279">
        <v>16</v>
      </c>
      <c r="D40" s="261">
        <v>16</v>
      </c>
      <c r="E40" s="261">
        <v>16</v>
      </c>
      <c r="F40" s="280">
        <v>15.999999999999998</v>
      </c>
      <c r="G40" s="261">
        <v>5076.99</v>
      </c>
      <c r="H40" s="295">
        <v>0</v>
      </c>
      <c r="I40" s="295">
        <v>16</v>
      </c>
      <c r="J40" s="295">
        <v>0</v>
      </c>
      <c r="K40" s="295">
        <v>0</v>
      </c>
      <c r="L40" s="295">
        <v>0</v>
      </c>
      <c r="M40" s="63">
        <v>16</v>
      </c>
      <c r="N40" s="281">
        <v>0</v>
      </c>
      <c r="O40" s="95">
        <v>160000</v>
      </c>
      <c r="P40" s="95">
        <v>10560</v>
      </c>
      <c r="Q40" s="64">
        <v>0</v>
      </c>
      <c r="R40" s="64">
        <v>34511.93264199415</v>
      </c>
      <c r="S40" s="64">
        <v>0</v>
      </c>
      <c r="T40" s="64">
        <v>0</v>
      </c>
      <c r="U40" s="64">
        <v>0</v>
      </c>
      <c r="V40" s="64">
        <v>34511.93264199415</v>
      </c>
      <c r="W40" s="64">
        <v>205071.93264199415</v>
      </c>
      <c r="X40" s="64"/>
      <c r="Z40" s="64">
        <v>205875.6659990488</v>
      </c>
      <c r="AA40" s="64">
        <v>803.73335705464706</v>
      </c>
      <c r="AB40" s="95"/>
      <c r="AC40" s="64">
        <v>205875.6659990488</v>
      </c>
      <c r="AD40" s="457"/>
      <c r="AE40" s="64"/>
      <c r="AF40" s="64"/>
      <c r="AG40" s="95">
        <v>160000</v>
      </c>
      <c r="AH40" s="64">
        <v>45875.665999048797</v>
      </c>
      <c r="AI40" s="95">
        <v>205875.6659990488</v>
      </c>
      <c r="AJ40" s="271">
        <v>0</v>
      </c>
      <c r="AK40" s="64">
        <v>205875.6659990488</v>
      </c>
      <c r="AL40" s="64">
        <v>203837.29306836514</v>
      </c>
      <c r="AM40" s="95">
        <v>2038.3729306836613</v>
      </c>
      <c r="AN40" s="282">
        <v>15.999999999999998</v>
      </c>
      <c r="AO40" s="124">
        <v>0</v>
      </c>
      <c r="AP40" s="283">
        <v>203837.29306836514</v>
      </c>
      <c r="AQ40" s="283">
        <v>12739.830816772823</v>
      </c>
      <c r="AR40" s="283">
        <v>12867.229124940552</v>
      </c>
      <c r="AT40" s="64">
        <v>0</v>
      </c>
      <c r="AU40" s="64">
        <v>0</v>
      </c>
      <c r="AW40" s="64">
        <v>203837.29306836514</v>
      </c>
      <c r="AX40" s="64">
        <v>205071.93264199415</v>
      </c>
      <c r="AY40" s="95">
        <v>1234.6395736290142</v>
      </c>
      <c r="AZ40" s="64"/>
      <c r="BA40" s="64">
        <v>1234.6395736290142</v>
      </c>
      <c r="BB40" s="64">
        <v>88.745108556324283</v>
      </c>
      <c r="BD40" s="95">
        <v>160000</v>
      </c>
      <c r="BE40" s="258">
        <v>35315.665999048797</v>
      </c>
      <c r="BF40" s="284">
        <v>10560</v>
      </c>
    </row>
    <row r="41" spans="1:58" ht="15.6" x14ac:dyDescent="0.3">
      <c r="A41" s="299" t="s">
        <v>888</v>
      </c>
      <c r="B41" s="261">
        <v>3412123</v>
      </c>
      <c r="C41" s="279">
        <v>16</v>
      </c>
      <c r="D41" s="261">
        <v>16</v>
      </c>
      <c r="E41" s="261">
        <v>16</v>
      </c>
      <c r="F41" s="280">
        <v>15.999999999999998</v>
      </c>
      <c r="G41" s="261">
        <v>5076.99</v>
      </c>
      <c r="H41" s="295">
        <v>0</v>
      </c>
      <c r="I41" s="295">
        <v>16</v>
      </c>
      <c r="J41" s="295">
        <v>0</v>
      </c>
      <c r="K41" s="295">
        <v>0</v>
      </c>
      <c r="L41" s="295">
        <v>0</v>
      </c>
      <c r="M41" s="63">
        <v>16</v>
      </c>
      <c r="N41" s="281">
        <v>0</v>
      </c>
      <c r="O41" s="95">
        <v>160000</v>
      </c>
      <c r="P41" s="95">
        <v>10560</v>
      </c>
      <c r="Q41" s="64">
        <v>0</v>
      </c>
      <c r="R41" s="64">
        <v>34511.93264199415</v>
      </c>
      <c r="S41" s="64">
        <v>0</v>
      </c>
      <c r="T41" s="64">
        <v>0</v>
      </c>
      <c r="U41" s="64">
        <v>0</v>
      </c>
      <c r="V41" s="64">
        <v>34511.93264199415</v>
      </c>
      <c r="W41" s="64">
        <v>205071.93264199415</v>
      </c>
      <c r="X41" s="64"/>
      <c r="Z41" s="64">
        <v>205875.6659990488</v>
      </c>
      <c r="AA41" s="64">
        <v>803.73335705464706</v>
      </c>
      <c r="AB41" s="95"/>
      <c r="AC41" s="64">
        <v>205875.6659990488</v>
      </c>
      <c r="AD41" s="457"/>
      <c r="AE41" s="64"/>
      <c r="AF41" s="64"/>
      <c r="AG41" s="95">
        <v>160000</v>
      </c>
      <c r="AH41" s="64">
        <v>45875.665999048797</v>
      </c>
      <c r="AI41" s="95">
        <v>205875.6659990488</v>
      </c>
      <c r="AJ41" s="271">
        <v>0</v>
      </c>
      <c r="AK41" s="64">
        <v>205875.6659990488</v>
      </c>
      <c r="AL41" s="64">
        <v>203837.29306836514</v>
      </c>
      <c r="AM41" s="95">
        <v>2038.3729306836613</v>
      </c>
      <c r="AN41" s="282">
        <v>15.999999999999998</v>
      </c>
      <c r="AO41" s="124">
        <v>0</v>
      </c>
      <c r="AP41" s="283">
        <v>203837.29306836514</v>
      </c>
      <c r="AQ41" s="283">
        <v>12739.830816772823</v>
      </c>
      <c r="AR41" s="283">
        <v>12867.229124940552</v>
      </c>
      <c r="AT41" s="64">
        <v>0</v>
      </c>
      <c r="AU41" s="64">
        <v>0</v>
      </c>
      <c r="AW41" s="64">
        <v>203837.29306836514</v>
      </c>
      <c r="AX41" s="64">
        <v>205071.93264199415</v>
      </c>
      <c r="AY41" s="95">
        <v>1234.6395736290142</v>
      </c>
      <c r="AZ41" s="64"/>
      <c r="BA41" s="64">
        <v>1234.6395736290142</v>
      </c>
      <c r="BB41" s="64">
        <v>88.745108556324283</v>
      </c>
      <c r="BD41" s="95">
        <v>160000</v>
      </c>
      <c r="BE41" s="258">
        <v>35315.665999048797</v>
      </c>
      <c r="BF41" s="284">
        <v>10560</v>
      </c>
    </row>
    <row r="42" spans="1:58" ht="15.6" x14ac:dyDescent="0.3">
      <c r="A42" s="299" t="s">
        <v>889</v>
      </c>
      <c r="B42" s="261">
        <v>3412034</v>
      </c>
      <c r="C42" s="279">
        <v>5</v>
      </c>
      <c r="D42" s="261">
        <v>10</v>
      </c>
      <c r="E42" s="261">
        <v>10</v>
      </c>
      <c r="F42" s="280">
        <v>10</v>
      </c>
      <c r="G42" s="261">
        <v>3340</v>
      </c>
      <c r="H42" s="295"/>
      <c r="I42" s="295"/>
      <c r="J42" s="295">
        <v>10</v>
      </c>
      <c r="K42" s="295"/>
      <c r="L42" s="295"/>
      <c r="M42" s="63">
        <v>10</v>
      </c>
      <c r="N42" s="281">
        <v>0</v>
      </c>
      <c r="O42" s="95">
        <v>100000</v>
      </c>
      <c r="P42" s="95">
        <v>6600</v>
      </c>
      <c r="Q42" s="64">
        <v>0</v>
      </c>
      <c r="R42" s="64">
        <v>0</v>
      </c>
      <c r="S42" s="64">
        <v>33400</v>
      </c>
      <c r="T42" s="64">
        <v>0</v>
      </c>
      <c r="U42" s="64">
        <v>0</v>
      </c>
      <c r="V42" s="64">
        <v>33400</v>
      </c>
      <c r="W42" s="64">
        <v>140000</v>
      </c>
      <c r="X42" s="64"/>
      <c r="Z42" s="64">
        <v>0</v>
      </c>
      <c r="AA42" s="64">
        <v>0</v>
      </c>
      <c r="AB42" s="95"/>
      <c r="AC42" s="64">
        <v>140000</v>
      </c>
      <c r="AD42" s="457"/>
      <c r="AE42" s="64"/>
      <c r="AF42" s="64"/>
      <c r="AG42" s="95"/>
      <c r="AH42" s="64"/>
      <c r="AI42" s="95"/>
      <c r="AJ42" s="271"/>
      <c r="AK42" s="64"/>
      <c r="AL42" s="64"/>
      <c r="AM42" s="95"/>
      <c r="AN42" s="282"/>
      <c r="AO42" s="124"/>
      <c r="AP42" s="283"/>
      <c r="AQ42" s="283"/>
      <c r="AR42" s="283"/>
      <c r="AT42" s="64"/>
      <c r="AU42" s="64"/>
      <c r="AW42" s="64"/>
      <c r="AX42" s="64"/>
      <c r="AY42" s="95"/>
      <c r="AZ42" s="64"/>
      <c r="BA42" s="64"/>
      <c r="BB42" s="64"/>
      <c r="BD42" s="95"/>
      <c r="BE42" s="258"/>
      <c r="BF42" s="284"/>
    </row>
    <row r="43" spans="1:58" ht="15.6" x14ac:dyDescent="0.3">
      <c r="A43" s="299" t="s">
        <v>890</v>
      </c>
      <c r="B43" s="261">
        <v>3412086</v>
      </c>
      <c r="C43" s="279">
        <v>18</v>
      </c>
      <c r="D43" s="261">
        <v>18</v>
      </c>
      <c r="E43" s="261">
        <v>18</v>
      </c>
      <c r="F43" s="280">
        <v>18</v>
      </c>
      <c r="G43" s="261">
        <v>5076.99</v>
      </c>
      <c r="H43" s="295">
        <v>0</v>
      </c>
      <c r="I43" s="295">
        <v>0</v>
      </c>
      <c r="J43" s="295">
        <v>0</v>
      </c>
      <c r="K43" s="295">
        <v>0</v>
      </c>
      <c r="L43" s="295">
        <v>18</v>
      </c>
      <c r="M43" s="63">
        <v>18</v>
      </c>
      <c r="N43" s="281">
        <v>0</v>
      </c>
      <c r="O43" s="95">
        <v>180000</v>
      </c>
      <c r="P43" s="95">
        <v>11880</v>
      </c>
      <c r="Q43" s="64">
        <v>0</v>
      </c>
      <c r="R43" s="64">
        <v>0</v>
      </c>
      <c r="S43" s="64">
        <v>0</v>
      </c>
      <c r="T43" s="64">
        <v>0</v>
      </c>
      <c r="U43" s="64">
        <v>199370.91929283013</v>
      </c>
      <c r="V43" s="64">
        <v>199370.91929283013</v>
      </c>
      <c r="W43" s="64">
        <v>391250.91929283016</v>
      </c>
      <c r="X43" s="64"/>
      <c r="Z43" s="64">
        <v>431136.52207025571</v>
      </c>
      <c r="AA43" s="64">
        <v>39885.602777425549</v>
      </c>
      <c r="AB43" s="95"/>
      <c r="AC43" s="64">
        <v>431136.52207025571</v>
      </c>
      <c r="AD43" s="457"/>
      <c r="AE43" s="64"/>
      <c r="AF43" s="64"/>
      <c r="AG43" s="95">
        <v>180000</v>
      </c>
      <c r="AH43" s="64">
        <v>251136.52207025571</v>
      </c>
      <c r="AI43" s="95">
        <v>431136.52207025571</v>
      </c>
      <c r="AJ43" s="271">
        <v>0</v>
      </c>
      <c r="AK43" s="64">
        <v>431136.52207025571</v>
      </c>
      <c r="AL43" s="64">
        <v>426867.84363391652</v>
      </c>
      <c r="AM43" s="95">
        <v>4268.6784363391926</v>
      </c>
      <c r="AN43" s="282">
        <v>18</v>
      </c>
      <c r="AO43" s="124">
        <v>0</v>
      </c>
      <c r="AP43" s="283">
        <v>426867.84363391652</v>
      </c>
      <c r="AQ43" s="283">
        <v>23714.880201884251</v>
      </c>
      <c r="AR43" s="283">
        <v>23952.029003903095</v>
      </c>
      <c r="AT43" s="64">
        <v>0</v>
      </c>
      <c r="AU43" s="64">
        <v>0</v>
      </c>
      <c r="AW43" s="64">
        <v>426867.84363391652</v>
      </c>
      <c r="AX43" s="64">
        <v>391250.91929283016</v>
      </c>
      <c r="AY43" s="95">
        <v>-35616.924341086356</v>
      </c>
      <c r="AZ43" s="64"/>
      <c r="BA43" s="64">
        <v>0</v>
      </c>
      <c r="BB43" s="64">
        <v>0</v>
      </c>
      <c r="BD43" s="95">
        <v>180000</v>
      </c>
      <c r="BE43" s="258">
        <v>239256.52207025568</v>
      </c>
      <c r="BF43" s="284">
        <v>11880.000000000029</v>
      </c>
    </row>
    <row r="44" spans="1:58" ht="15.6" x14ac:dyDescent="0.3">
      <c r="A44" s="300" t="s">
        <v>719</v>
      </c>
      <c r="B44" s="260">
        <v>3412226</v>
      </c>
      <c r="C44" s="279">
        <v>8</v>
      </c>
      <c r="D44" s="261">
        <v>8</v>
      </c>
      <c r="E44" s="261">
        <v>8</v>
      </c>
      <c r="F44" s="280">
        <v>7.9999999999999991</v>
      </c>
      <c r="G44" s="261">
        <v>5076.99</v>
      </c>
      <c r="H44" s="295"/>
      <c r="I44" s="295">
        <v>7.9999999999999991</v>
      </c>
      <c r="J44" s="295"/>
      <c r="K44" s="295"/>
      <c r="L44" s="295"/>
      <c r="M44" s="63">
        <v>7.9999999999999991</v>
      </c>
      <c r="N44" s="281">
        <v>0</v>
      </c>
      <c r="O44" s="95">
        <v>79999.999999999985</v>
      </c>
      <c r="P44" s="95">
        <v>5279.9999999999991</v>
      </c>
      <c r="Q44" s="64">
        <v>0</v>
      </c>
      <c r="R44" s="64">
        <v>17255.966320997071</v>
      </c>
      <c r="S44" s="64">
        <v>0</v>
      </c>
      <c r="T44" s="64">
        <v>0</v>
      </c>
      <c r="U44" s="64">
        <v>0</v>
      </c>
      <c r="V44" s="64">
        <v>17255.966320997071</v>
      </c>
      <c r="W44" s="64">
        <v>102535.96632099706</v>
      </c>
      <c r="X44" s="64"/>
      <c r="Z44" s="64">
        <v>103219.59018059513</v>
      </c>
      <c r="AA44" s="64">
        <v>683.62385959806852</v>
      </c>
      <c r="AB44" s="95"/>
      <c r="AC44" s="64">
        <v>103219.59018059513</v>
      </c>
      <c r="AD44" s="457"/>
      <c r="AE44" s="64"/>
      <c r="AF44" s="64"/>
      <c r="AG44" s="95">
        <v>79999.999999999985</v>
      </c>
      <c r="AH44" s="64">
        <v>23219.590180595143</v>
      </c>
      <c r="AI44" s="95">
        <v>103219.59018059513</v>
      </c>
      <c r="AJ44" s="271">
        <v>0</v>
      </c>
      <c r="AK44" s="64">
        <v>103219.59018059513</v>
      </c>
      <c r="AL44" s="64">
        <v>102197.61404019319</v>
      </c>
      <c r="AM44" s="95">
        <v>1021.9761404019373</v>
      </c>
      <c r="AN44" s="282">
        <v>7.9999999999999991</v>
      </c>
      <c r="AO44" s="124">
        <v>0</v>
      </c>
      <c r="AP44" s="283">
        <v>102197.61404019319</v>
      </c>
      <c r="AQ44" s="283">
        <v>12774.701755024151</v>
      </c>
      <c r="AR44" s="283">
        <v>12902.448772574393</v>
      </c>
      <c r="AT44" s="64">
        <v>0</v>
      </c>
      <c r="AU44" s="64">
        <v>0</v>
      </c>
      <c r="AW44" s="64">
        <v>102197.61404019319</v>
      </c>
      <c r="AX44" s="64">
        <v>102535.96632099706</v>
      </c>
      <c r="AY44" s="95">
        <v>338.35228080386878</v>
      </c>
      <c r="BA44" s="64">
        <v>338.35228080386878</v>
      </c>
      <c r="BB44" s="284"/>
      <c r="BE44" s="258"/>
    </row>
    <row r="45" spans="1:58" ht="15.6" x14ac:dyDescent="0.3">
      <c r="A45" s="300" t="s">
        <v>891</v>
      </c>
      <c r="B45" s="260">
        <v>3412025</v>
      </c>
      <c r="C45" s="279"/>
      <c r="D45" s="261">
        <v>20</v>
      </c>
      <c r="E45" s="261">
        <v>30</v>
      </c>
      <c r="F45" s="280">
        <v>25.833333333333336</v>
      </c>
      <c r="G45" s="261">
        <v>5076.99</v>
      </c>
      <c r="H45" s="295"/>
      <c r="I45" s="295"/>
      <c r="J45" s="295"/>
      <c r="K45" s="295">
        <v>25.833333333333336</v>
      </c>
      <c r="L45" s="295"/>
      <c r="M45" s="63">
        <v>25.833333333333336</v>
      </c>
      <c r="N45" s="281">
        <v>0</v>
      </c>
      <c r="O45" s="95">
        <v>258333.33333333334</v>
      </c>
      <c r="P45" s="95">
        <v>17050</v>
      </c>
      <c r="Q45" s="64">
        <v>0</v>
      </c>
      <c r="R45" s="64">
        <v>0</v>
      </c>
      <c r="S45" s="64">
        <v>0</v>
      </c>
      <c r="T45" s="64">
        <v>236638.28337659186</v>
      </c>
      <c r="U45" s="64">
        <v>0</v>
      </c>
      <c r="V45" s="64">
        <v>236638.28337659186</v>
      </c>
      <c r="W45" s="64">
        <v>512021.61670992523</v>
      </c>
      <c r="X45" s="64"/>
      <c r="Z45" s="64">
        <v>0</v>
      </c>
      <c r="AA45" s="64">
        <v>0</v>
      </c>
      <c r="AB45" s="95"/>
      <c r="AC45" s="64">
        <v>512021.61670992523</v>
      </c>
      <c r="AD45" s="457"/>
      <c r="AE45" s="64"/>
      <c r="AF45" s="64"/>
      <c r="AG45" s="95">
        <v>258333.33333333334</v>
      </c>
      <c r="AH45" s="64">
        <v>253688.28337659189</v>
      </c>
      <c r="AI45" s="95">
        <v>512021.61670992523</v>
      </c>
      <c r="AJ45" s="271">
        <v>0</v>
      </c>
      <c r="AK45" s="64">
        <v>512021.61670992523</v>
      </c>
      <c r="AL45" s="64">
        <v>0</v>
      </c>
      <c r="AM45" s="95"/>
      <c r="AN45" s="282">
        <v>0</v>
      </c>
      <c r="AO45" s="124">
        <v>25.833333333333336</v>
      </c>
      <c r="AP45" s="283">
        <v>0</v>
      </c>
      <c r="AQ45" s="283" t="e">
        <v>#DIV/0!</v>
      </c>
      <c r="AR45" s="283" t="e">
        <v>#DIV/0!</v>
      </c>
      <c r="AT45" s="64"/>
      <c r="AU45" s="64"/>
      <c r="AW45" s="64"/>
      <c r="AX45" s="64"/>
      <c r="AY45" s="95"/>
      <c r="BA45" s="64"/>
      <c r="BB45" s="284"/>
      <c r="BE45" s="258"/>
    </row>
    <row r="46" spans="1:58" ht="15.6" x14ac:dyDescent="0.3">
      <c r="A46" s="297" t="s">
        <v>5</v>
      </c>
      <c r="B46" s="298"/>
      <c r="C46" s="301"/>
      <c r="D46" s="298"/>
      <c r="E46" s="298"/>
      <c r="F46" s="301"/>
      <c r="H46" s="295"/>
      <c r="I46" s="295"/>
      <c r="J46" s="295"/>
      <c r="K46" s="295"/>
      <c r="L46" s="295"/>
      <c r="W46" s="64"/>
      <c r="X46" s="64"/>
      <c r="Z46" s="64"/>
      <c r="AA46" s="64"/>
      <c r="AB46" s="95"/>
      <c r="AC46" s="64"/>
      <c r="AE46" s="64"/>
      <c r="AF46" s="64"/>
      <c r="AK46" s="64"/>
      <c r="AL46" s="64"/>
      <c r="AM46" s="95"/>
      <c r="AN46" s="282"/>
      <c r="AO46" s="124"/>
      <c r="AT46" s="64"/>
      <c r="AU46" s="64"/>
      <c r="AY46" s="95"/>
      <c r="BB46" s="284"/>
      <c r="BE46" s="258"/>
    </row>
    <row r="47" spans="1:58" ht="15.6" x14ac:dyDescent="0.3">
      <c r="A47" s="299" t="s">
        <v>751</v>
      </c>
      <c r="B47" s="261">
        <v>3414782</v>
      </c>
      <c r="C47" s="280"/>
      <c r="D47" s="261">
        <v>8</v>
      </c>
      <c r="E47" s="261">
        <v>18</v>
      </c>
      <c r="F47" s="280">
        <v>13.833333333333332</v>
      </c>
      <c r="H47" s="182">
        <v>0</v>
      </c>
      <c r="I47" s="182">
        <v>0</v>
      </c>
      <c r="J47" s="182">
        <v>8.6458333333333321</v>
      </c>
      <c r="K47" s="182">
        <v>3.458333333333333</v>
      </c>
      <c r="L47" s="182">
        <v>1.7291666666666665</v>
      </c>
      <c r="M47" s="63">
        <v>13.83333333333333</v>
      </c>
      <c r="N47" s="281">
        <v>0</v>
      </c>
      <c r="O47" s="95">
        <v>138333.33333333331</v>
      </c>
      <c r="P47" s="95">
        <v>9129.9999999999982</v>
      </c>
      <c r="Q47" s="64">
        <v>0</v>
      </c>
      <c r="R47" s="64">
        <v>0</v>
      </c>
      <c r="S47" s="64">
        <v>43894.796771128902</v>
      </c>
      <c r="T47" s="64">
        <v>31678.996000414711</v>
      </c>
      <c r="U47" s="64">
        <v>19152.530441325118</v>
      </c>
      <c r="V47" s="64">
        <v>94726.323212868723</v>
      </c>
      <c r="W47" s="64">
        <v>242189.65654620202</v>
      </c>
      <c r="X47" s="64"/>
      <c r="Z47" s="64">
        <v>0</v>
      </c>
      <c r="AA47" s="64">
        <v>0</v>
      </c>
      <c r="AB47" s="95"/>
      <c r="AC47" s="64">
        <v>242189.65654620202</v>
      </c>
      <c r="AD47" s="457"/>
      <c r="AE47" s="64"/>
      <c r="AF47" s="64"/>
      <c r="AG47" s="95">
        <v>138333.33333333331</v>
      </c>
      <c r="AH47" s="64">
        <v>103856.32321286871</v>
      </c>
      <c r="AI47" s="95">
        <v>242189.65654620202</v>
      </c>
      <c r="AJ47" s="271">
        <v>0</v>
      </c>
      <c r="AK47" s="64">
        <v>242189.65654620202</v>
      </c>
      <c r="AL47" s="64">
        <v>0</v>
      </c>
      <c r="AM47" s="95"/>
      <c r="AN47" s="282"/>
      <c r="AO47" s="124"/>
      <c r="AP47" s="283"/>
      <c r="AQ47" s="283"/>
      <c r="AR47" s="283"/>
      <c r="AT47" s="64"/>
      <c r="AU47" s="64"/>
      <c r="AW47" s="64"/>
      <c r="AX47" s="64"/>
      <c r="AY47" s="95"/>
      <c r="AZ47" s="64"/>
      <c r="BA47" s="64"/>
      <c r="BB47" s="64"/>
      <c r="BD47" s="95"/>
      <c r="BE47" s="258"/>
      <c r="BF47" s="284"/>
    </row>
    <row r="48" spans="1:58" ht="15.6" x14ac:dyDescent="0.3">
      <c r="A48" s="302" t="s">
        <v>892</v>
      </c>
      <c r="B48" s="261"/>
      <c r="C48" s="280"/>
      <c r="D48" s="261"/>
      <c r="E48" s="261"/>
      <c r="F48" s="280"/>
      <c r="H48" s="295"/>
      <c r="I48" s="295"/>
      <c r="J48" s="295"/>
      <c r="K48" s="295"/>
      <c r="L48" s="295"/>
      <c r="M48" s="63"/>
      <c r="N48" s="281"/>
      <c r="O48" s="95"/>
      <c r="P48" s="95"/>
      <c r="Q48" s="64"/>
      <c r="R48" s="64"/>
      <c r="S48" s="64"/>
      <c r="T48" s="64"/>
      <c r="U48" s="64"/>
      <c r="V48" s="64"/>
      <c r="W48" s="64"/>
      <c r="X48" s="64"/>
      <c r="Z48" s="64"/>
      <c r="AA48" s="64"/>
      <c r="AB48" s="95"/>
      <c r="AC48" s="64"/>
      <c r="AE48" s="64"/>
      <c r="AF48" s="64"/>
      <c r="AG48" s="95"/>
      <c r="AH48" s="64"/>
      <c r="AI48" s="95"/>
      <c r="AJ48" s="271"/>
      <c r="AK48" s="64"/>
      <c r="AL48" s="64"/>
      <c r="AM48" s="95"/>
      <c r="AN48" s="282"/>
      <c r="AO48" s="124"/>
      <c r="AP48" s="283"/>
      <c r="AQ48" s="283"/>
      <c r="AR48" s="283"/>
      <c r="AT48" s="64"/>
      <c r="AU48" s="64"/>
      <c r="AW48" s="64"/>
      <c r="AX48" s="64"/>
      <c r="AY48" s="95"/>
      <c r="AZ48" s="64"/>
      <c r="BA48" s="64"/>
      <c r="BB48" s="64"/>
      <c r="BD48" s="95"/>
      <c r="BE48" s="258"/>
      <c r="BF48" s="284"/>
    </row>
    <row r="49" spans="1:58" ht="15.6" x14ac:dyDescent="0.3">
      <c r="A49" s="300" t="s">
        <v>893</v>
      </c>
      <c r="B49" s="261">
        <v>3411006</v>
      </c>
      <c r="C49" s="280"/>
      <c r="D49" s="261">
        <v>2</v>
      </c>
      <c r="E49" s="261">
        <v>2</v>
      </c>
      <c r="F49" s="280">
        <v>1.9999999999999998</v>
      </c>
      <c r="G49" s="261">
        <v>340</v>
      </c>
      <c r="H49" s="295">
        <v>1.9999999999999998</v>
      </c>
      <c r="I49" s="295"/>
      <c r="J49" s="295"/>
      <c r="K49" s="295"/>
      <c r="L49" s="295"/>
      <c r="M49" s="63">
        <v>1.9999999999999998</v>
      </c>
      <c r="N49" s="281">
        <v>0</v>
      </c>
      <c r="O49" s="95">
        <v>19999.999999999996</v>
      </c>
      <c r="P49" s="95">
        <v>1319.9999999999998</v>
      </c>
      <c r="Q49" s="64">
        <v>679.99999999999989</v>
      </c>
      <c r="R49" s="64">
        <v>0</v>
      </c>
      <c r="S49" s="64">
        <v>0</v>
      </c>
      <c r="T49" s="64">
        <v>0</v>
      </c>
      <c r="U49" s="64">
        <v>0</v>
      </c>
      <c r="V49" s="64">
        <v>679.99999999999989</v>
      </c>
      <c r="W49" s="64">
        <v>21999.999999999996</v>
      </c>
      <c r="X49" s="64"/>
      <c r="Z49" s="64">
        <v>0</v>
      </c>
      <c r="AA49" s="64">
        <v>0</v>
      </c>
      <c r="AB49" s="95"/>
      <c r="AC49" s="64">
        <v>21999.999999999996</v>
      </c>
      <c r="AD49" s="457"/>
      <c r="AE49" s="64"/>
      <c r="AF49" s="64"/>
      <c r="AG49" s="95">
        <v>19999.999999999996</v>
      </c>
      <c r="AH49" s="64">
        <v>2000</v>
      </c>
      <c r="AI49" s="95">
        <v>21999.999999999996</v>
      </c>
      <c r="AJ49" s="271">
        <v>0</v>
      </c>
      <c r="AK49" s="64">
        <v>21999.999999999996</v>
      </c>
      <c r="AL49" s="64">
        <v>0</v>
      </c>
      <c r="AM49" s="95">
        <v>21999.999999999996</v>
      </c>
      <c r="AN49" s="282">
        <v>0</v>
      </c>
      <c r="AO49" s="124">
        <v>1.9999999999999998</v>
      </c>
      <c r="AP49" s="283">
        <v>0</v>
      </c>
      <c r="AQ49" s="283" t="e">
        <v>#DIV/0!</v>
      </c>
      <c r="AR49" s="283" t="e">
        <v>#DIV/0!</v>
      </c>
      <c r="AT49" s="64"/>
      <c r="AU49" s="64"/>
      <c r="AW49" s="64"/>
      <c r="AX49" s="64"/>
      <c r="AY49" s="95"/>
      <c r="AZ49" s="64"/>
      <c r="BA49" s="64"/>
      <c r="BB49" s="64"/>
      <c r="BD49" s="95"/>
      <c r="BE49" s="258"/>
      <c r="BF49" s="284"/>
    </row>
    <row r="50" spans="1:58" ht="15.6" x14ac:dyDescent="0.3">
      <c r="A50" s="300" t="s">
        <v>894</v>
      </c>
      <c r="B50" s="261">
        <v>3411005</v>
      </c>
      <c r="C50" s="280"/>
      <c r="D50" s="261">
        <v>9</v>
      </c>
      <c r="E50" s="261">
        <v>9</v>
      </c>
      <c r="F50" s="280">
        <v>9</v>
      </c>
      <c r="G50" s="261">
        <v>340</v>
      </c>
      <c r="H50" s="295">
        <v>9</v>
      </c>
      <c r="I50" s="295"/>
      <c r="J50" s="295"/>
      <c r="K50" s="295"/>
      <c r="L50" s="295"/>
      <c r="M50" s="63">
        <v>9</v>
      </c>
      <c r="N50" s="281">
        <v>0</v>
      </c>
      <c r="O50" s="95">
        <v>90000</v>
      </c>
      <c r="P50" s="95">
        <v>5940</v>
      </c>
      <c r="Q50" s="64">
        <v>3060</v>
      </c>
      <c r="R50" s="64">
        <v>0</v>
      </c>
      <c r="S50" s="64">
        <v>0</v>
      </c>
      <c r="T50" s="64">
        <v>0</v>
      </c>
      <c r="U50" s="64">
        <v>0</v>
      </c>
      <c r="V50" s="64">
        <v>3060</v>
      </c>
      <c r="W50" s="64">
        <v>99000</v>
      </c>
      <c r="X50" s="64"/>
      <c r="Z50" s="64">
        <v>0</v>
      </c>
      <c r="AA50" s="64">
        <v>0</v>
      </c>
      <c r="AB50" s="95"/>
      <c r="AC50" s="64">
        <v>99000</v>
      </c>
      <c r="AD50" s="457"/>
      <c r="AE50" s="64"/>
      <c r="AF50" s="64"/>
      <c r="AG50" s="95">
        <v>90000</v>
      </c>
      <c r="AH50" s="64">
        <v>9000</v>
      </c>
      <c r="AI50" s="95">
        <v>99000</v>
      </c>
      <c r="AJ50" s="271">
        <v>0</v>
      </c>
      <c r="AK50" s="64">
        <v>99000</v>
      </c>
      <c r="AL50" s="64">
        <v>0</v>
      </c>
      <c r="AM50" s="95">
        <v>99000</v>
      </c>
      <c r="AN50" s="282">
        <v>0</v>
      </c>
      <c r="AO50" s="124">
        <v>9</v>
      </c>
      <c r="AP50" s="283">
        <v>0</v>
      </c>
      <c r="AQ50" s="283" t="e">
        <v>#DIV/0!</v>
      </c>
      <c r="AR50" s="283" t="e">
        <v>#DIV/0!</v>
      </c>
      <c r="AT50" s="64"/>
      <c r="AU50" s="64"/>
      <c r="AW50" s="64"/>
      <c r="AX50" s="64"/>
      <c r="AY50" s="95"/>
      <c r="AZ50" s="64"/>
      <c r="BA50" s="64"/>
      <c r="BB50" s="64"/>
      <c r="BD50" s="95"/>
      <c r="BE50" s="258"/>
      <c r="BF50" s="284"/>
    </row>
    <row r="51" spans="1:58" ht="15.6" x14ac:dyDescent="0.3">
      <c r="A51" s="300" t="s">
        <v>895</v>
      </c>
      <c r="B51" s="261">
        <v>3411002</v>
      </c>
      <c r="C51" s="280"/>
      <c r="D51" s="261">
        <v>7</v>
      </c>
      <c r="E51" s="261">
        <v>7</v>
      </c>
      <c r="F51" s="280">
        <v>7.0000000000000009</v>
      </c>
      <c r="G51" s="261">
        <v>340</v>
      </c>
      <c r="H51" s="295">
        <v>7.0000000000000009</v>
      </c>
      <c r="I51" s="295"/>
      <c r="J51" s="295"/>
      <c r="K51" s="295"/>
      <c r="L51" s="295"/>
      <c r="M51" s="63">
        <v>7.0000000000000009</v>
      </c>
      <c r="N51" s="281">
        <v>0</v>
      </c>
      <c r="O51" s="95">
        <v>70000.000000000015</v>
      </c>
      <c r="P51" s="95">
        <v>4620.0000000000009</v>
      </c>
      <c r="Q51" s="64">
        <v>2380.0000000000005</v>
      </c>
      <c r="R51" s="64">
        <v>0</v>
      </c>
      <c r="S51" s="64">
        <v>0</v>
      </c>
      <c r="T51" s="64">
        <v>0</v>
      </c>
      <c r="U51" s="64">
        <v>0</v>
      </c>
      <c r="V51" s="64">
        <v>2380.0000000000005</v>
      </c>
      <c r="W51" s="64">
        <v>77000.000000000015</v>
      </c>
      <c r="X51" s="64"/>
      <c r="Z51" s="64">
        <v>0</v>
      </c>
      <c r="AA51" s="64">
        <v>0</v>
      </c>
      <c r="AB51" s="95"/>
      <c r="AC51" s="64">
        <v>77000.000000000015</v>
      </c>
      <c r="AD51" s="457"/>
      <c r="AE51" s="64"/>
      <c r="AF51" s="64"/>
      <c r="AG51" s="95">
        <v>70000.000000000015</v>
      </c>
      <c r="AH51" s="64">
        <v>7000</v>
      </c>
      <c r="AI51" s="95">
        <v>77000.000000000015</v>
      </c>
      <c r="AJ51" s="271">
        <v>0</v>
      </c>
      <c r="AK51" s="64">
        <v>77000.000000000015</v>
      </c>
      <c r="AL51" s="64">
        <v>0</v>
      </c>
      <c r="AM51" s="95">
        <v>77000.000000000015</v>
      </c>
      <c r="AN51" s="282">
        <v>0</v>
      </c>
      <c r="AO51" s="124">
        <v>7.0000000000000009</v>
      </c>
      <c r="AP51" s="283">
        <v>0</v>
      </c>
      <c r="AQ51" s="283" t="e">
        <v>#DIV/0!</v>
      </c>
      <c r="AR51" s="283" t="e">
        <v>#DIV/0!</v>
      </c>
      <c r="AT51" s="64"/>
      <c r="AU51" s="64"/>
      <c r="AW51" s="64"/>
      <c r="AX51" s="64"/>
      <c r="AY51" s="95"/>
      <c r="AZ51" s="64"/>
      <c r="BA51" s="64"/>
      <c r="BB51" s="64"/>
      <c r="BD51" s="95"/>
      <c r="BE51" s="258"/>
      <c r="BF51" s="284"/>
    </row>
    <row r="52" spans="1:58" ht="15.6" x14ac:dyDescent="0.3">
      <c r="A52" s="300" t="s">
        <v>896</v>
      </c>
      <c r="B52" s="261">
        <v>3411003</v>
      </c>
      <c r="C52" s="280"/>
      <c r="D52" s="261">
        <v>9</v>
      </c>
      <c r="E52" s="261">
        <v>9</v>
      </c>
      <c r="F52" s="280">
        <v>9</v>
      </c>
      <c r="G52" s="261">
        <v>340</v>
      </c>
      <c r="H52" s="295">
        <v>9</v>
      </c>
      <c r="I52" s="295"/>
      <c r="J52" s="295"/>
      <c r="K52" s="295"/>
      <c r="L52" s="295"/>
      <c r="M52" s="63">
        <v>9</v>
      </c>
      <c r="N52" s="281">
        <v>0</v>
      </c>
      <c r="O52" s="95">
        <v>90000</v>
      </c>
      <c r="P52" s="95">
        <v>5940</v>
      </c>
      <c r="Q52" s="64">
        <v>3060</v>
      </c>
      <c r="R52" s="64">
        <v>0</v>
      </c>
      <c r="S52" s="64">
        <v>0</v>
      </c>
      <c r="T52" s="64">
        <v>0</v>
      </c>
      <c r="U52" s="64">
        <v>0</v>
      </c>
      <c r="V52" s="64">
        <v>3060</v>
      </c>
      <c r="W52" s="64">
        <v>99000</v>
      </c>
      <c r="X52" s="64"/>
      <c r="Z52" s="64">
        <v>0</v>
      </c>
      <c r="AA52" s="64">
        <v>0</v>
      </c>
      <c r="AB52" s="95"/>
      <c r="AC52" s="64">
        <v>99000</v>
      </c>
      <c r="AD52" s="457"/>
      <c r="AE52" s="64"/>
      <c r="AF52" s="64"/>
      <c r="AG52" s="95">
        <v>90000</v>
      </c>
      <c r="AH52" s="64">
        <v>9000</v>
      </c>
      <c r="AI52" s="95">
        <v>99000</v>
      </c>
      <c r="AJ52" s="271">
        <v>0</v>
      </c>
      <c r="AK52" s="64">
        <v>99000</v>
      </c>
      <c r="AL52" s="64">
        <v>0</v>
      </c>
      <c r="AM52" s="95">
        <v>99000</v>
      </c>
      <c r="AN52" s="282">
        <v>0</v>
      </c>
      <c r="AO52" s="124">
        <v>9</v>
      </c>
      <c r="AP52" s="283">
        <v>0</v>
      </c>
      <c r="AQ52" s="283" t="e">
        <v>#DIV/0!</v>
      </c>
      <c r="AR52" s="283" t="e">
        <v>#DIV/0!</v>
      </c>
      <c r="AT52" s="64"/>
      <c r="AU52" s="64"/>
      <c r="AW52" s="64"/>
      <c r="AX52" s="64"/>
      <c r="AY52" s="95"/>
      <c r="AZ52" s="64"/>
      <c r="BA52" s="64"/>
      <c r="BB52" s="64"/>
      <c r="BD52" s="95"/>
      <c r="BE52" s="258"/>
      <c r="BF52" s="284"/>
    </row>
    <row r="53" spans="1:58" ht="15.6" x14ac:dyDescent="0.3">
      <c r="A53" s="297" t="s">
        <v>897</v>
      </c>
      <c r="B53" s="298"/>
      <c r="C53" s="301"/>
      <c r="D53" s="298"/>
      <c r="E53" s="298"/>
      <c r="F53" s="301"/>
      <c r="H53" s="295"/>
      <c r="I53" s="295"/>
      <c r="J53" s="295"/>
      <c r="K53" s="295"/>
      <c r="L53" s="295"/>
      <c r="V53" t="s">
        <v>898</v>
      </c>
      <c r="W53" s="64"/>
      <c r="X53" s="64"/>
      <c r="Z53" s="64"/>
      <c r="AA53" s="64"/>
      <c r="AB53" s="95"/>
      <c r="AC53" s="64"/>
      <c r="AE53" s="64"/>
      <c r="AF53" s="64"/>
      <c r="AK53" s="64"/>
      <c r="AL53" s="64"/>
      <c r="AM53" s="95"/>
      <c r="AN53" s="282"/>
      <c r="AO53" s="124"/>
      <c r="AT53" s="64"/>
      <c r="AU53" s="64"/>
      <c r="AY53" s="95"/>
      <c r="BB53" s="284"/>
      <c r="BE53" s="258"/>
    </row>
    <row r="54" spans="1:58" ht="15.6" x14ac:dyDescent="0.3">
      <c r="A54" s="300"/>
      <c r="B54" s="260"/>
      <c r="C54" s="280"/>
      <c r="D54" s="261"/>
      <c r="E54" s="261"/>
      <c r="F54" s="280"/>
      <c r="H54" s="303"/>
      <c r="I54" s="303"/>
      <c r="J54" s="295"/>
      <c r="K54" s="295"/>
      <c r="L54" s="295"/>
      <c r="M54" s="63"/>
      <c r="N54" s="281"/>
      <c r="O54" s="95"/>
      <c r="P54" s="95"/>
      <c r="Q54" s="64"/>
      <c r="R54" s="64"/>
      <c r="S54" s="64"/>
      <c r="T54" s="64"/>
      <c r="U54" s="64"/>
      <c r="V54" s="64"/>
      <c r="W54" s="64"/>
      <c r="X54" s="64"/>
      <c r="Z54" s="64"/>
      <c r="AA54" s="64"/>
      <c r="AB54" s="95"/>
      <c r="AC54" s="64"/>
      <c r="AE54" s="64"/>
      <c r="AF54" s="64"/>
      <c r="AG54" s="95"/>
      <c r="AH54" s="64"/>
      <c r="AI54" s="95"/>
      <c r="AJ54" s="271"/>
      <c r="AK54" s="64"/>
      <c r="AL54" s="64"/>
      <c r="AM54" s="95"/>
      <c r="AN54" s="282"/>
      <c r="AO54" s="124"/>
      <c r="AP54" s="283"/>
      <c r="AQ54" s="283"/>
      <c r="AR54" s="283"/>
      <c r="AT54" s="64"/>
      <c r="AU54" s="64"/>
      <c r="AW54" s="64"/>
      <c r="AX54" s="64"/>
      <c r="AY54" s="95"/>
      <c r="AZ54" s="64"/>
      <c r="BA54" s="64"/>
      <c r="BB54" s="64"/>
      <c r="BD54" s="95"/>
      <c r="BE54" s="258"/>
      <c r="BF54" s="284"/>
    </row>
    <row r="55" spans="1:58" ht="15.6" x14ac:dyDescent="0.3">
      <c r="A55" s="299" t="s">
        <v>843</v>
      </c>
      <c r="B55" s="261">
        <v>3412223</v>
      </c>
      <c r="C55" s="280">
        <v>12</v>
      </c>
      <c r="D55" s="261">
        <v>12</v>
      </c>
      <c r="E55" s="261">
        <v>12</v>
      </c>
      <c r="F55" s="280">
        <v>12</v>
      </c>
      <c r="H55" s="303"/>
      <c r="I55" s="303">
        <v>12</v>
      </c>
      <c r="J55" s="295"/>
      <c r="K55" s="295"/>
      <c r="L55" s="295"/>
      <c r="M55" s="63">
        <v>12</v>
      </c>
      <c r="N55" s="281">
        <v>0</v>
      </c>
      <c r="O55" s="95">
        <v>120000</v>
      </c>
      <c r="P55" s="95">
        <v>7920</v>
      </c>
      <c r="Q55" s="64">
        <v>0</v>
      </c>
      <c r="R55" s="64">
        <v>25883.949481495612</v>
      </c>
      <c r="S55" s="64">
        <v>0</v>
      </c>
      <c r="T55" s="64">
        <v>0</v>
      </c>
      <c r="U55" s="64">
        <v>0</v>
      </c>
      <c r="V55" s="64">
        <v>25883.949481495612</v>
      </c>
      <c r="W55" s="64">
        <v>153803.9494814956</v>
      </c>
      <c r="X55" s="64"/>
      <c r="Z55" s="64">
        <v>154370.02776020582</v>
      </c>
      <c r="AA55" s="64">
        <v>566.07827871022164</v>
      </c>
      <c r="AB55" s="95"/>
      <c r="AC55" s="64">
        <v>154370.02776020582</v>
      </c>
      <c r="AD55" s="457"/>
      <c r="AE55" s="64"/>
      <c r="AF55" s="64"/>
      <c r="AG55" s="95">
        <v>120000</v>
      </c>
      <c r="AH55" s="64">
        <v>34370.02776020582</v>
      </c>
      <c r="AI55" s="95">
        <v>154370.02776020582</v>
      </c>
      <c r="AJ55" s="271">
        <v>0</v>
      </c>
      <c r="AK55" s="64">
        <v>154370.02776020582</v>
      </c>
      <c r="AL55" s="64">
        <v>152841.61164376812</v>
      </c>
      <c r="AM55" s="95">
        <v>1528.4161164377001</v>
      </c>
      <c r="AN55" s="282">
        <v>12</v>
      </c>
      <c r="AO55" s="124">
        <v>0</v>
      </c>
      <c r="AP55" s="283">
        <v>152841.61164376812</v>
      </c>
      <c r="AQ55" s="283">
        <v>12736.800970314011</v>
      </c>
      <c r="AR55" s="283">
        <v>12864.168980017152</v>
      </c>
      <c r="AT55" s="64">
        <v>0</v>
      </c>
      <c r="AU55" s="64">
        <v>0</v>
      </c>
      <c r="AW55" s="64">
        <v>152841.61164376812</v>
      </c>
      <c r="AX55" s="64">
        <v>153803.9494814956</v>
      </c>
      <c r="AY55" s="95">
        <v>962.33783772747847</v>
      </c>
      <c r="AZ55" s="64"/>
      <c r="BA55" s="64">
        <v>962.33783772747847</v>
      </c>
      <c r="BB55" s="64">
        <v>69.172232691324197</v>
      </c>
      <c r="BD55" s="95">
        <v>120000</v>
      </c>
      <c r="BE55" s="258">
        <v>26450.027760205834</v>
      </c>
      <c r="BF55" s="284">
        <v>7919.9999999999854</v>
      </c>
    </row>
    <row r="56" spans="1:58" ht="15.6" x14ac:dyDescent="0.3">
      <c r="A56" s="300"/>
      <c r="B56" s="260"/>
      <c r="C56" s="304">
        <v>136</v>
      </c>
      <c r="D56" s="304">
        <v>197</v>
      </c>
      <c r="E56" s="304">
        <v>217</v>
      </c>
      <c r="F56" s="305">
        <v>208.66666666666669</v>
      </c>
      <c r="G56" s="306"/>
      <c r="O56" s="95"/>
      <c r="Q56" s="284"/>
      <c r="R56" s="284"/>
      <c r="S56" s="284"/>
      <c r="T56" s="284"/>
      <c r="U56" s="284"/>
      <c r="V56" s="284"/>
      <c r="W56" s="64">
        <v>3324368.0205973252</v>
      </c>
      <c r="X56" s="64"/>
      <c r="Z56" s="64"/>
      <c r="AA56" s="64">
        <v>64638.316451278777</v>
      </c>
      <c r="AB56" s="95">
        <v>0</v>
      </c>
      <c r="AC56" s="64">
        <v>3389006.3370486037</v>
      </c>
      <c r="AD56" s="457"/>
      <c r="AE56" s="64">
        <v>0</v>
      </c>
      <c r="AF56" s="64">
        <v>0</v>
      </c>
      <c r="AG56" s="284"/>
      <c r="AH56" s="284"/>
      <c r="AI56" s="284"/>
      <c r="AJ56" s="284"/>
      <c r="AK56" s="64">
        <v>3389006.3370486037</v>
      </c>
      <c r="AL56" s="64">
        <v>1697657.1500832485</v>
      </c>
      <c r="AM56" s="95">
        <v>545137.91370922816</v>
      </c>
      <c r="AN56" s="307">
        <v>103.83333333333333</v>
      </c>
      <c r="AO56" s="124">
        <v>63</v>
      </c>
      <c r="AP56" s="64">
        <v>1697657.1500832485</v>
      </c>
      <c r="AT56" s="64">
        <v>0</v>
      </c>
      <c r="AU56" s="64">
        <v>0</v>
      </c>
      <c r="AW56" s="64">
        <v>1877558.7469899938</v>
      </c>
      <c r="AX56" s="64">
        <v>1881156.7473411981</v>
      </c>
      <c r="AY56" s="95"/>
      <c r="AZ56" s="64"/>
      <c r="BA56" s="64">
        <v>1344516.020870378</v>
      </c>
      <c r="BB56" s="64">
        <v>96618.63726539904</v>
      </c>
      <c r="BE56" s="258"/>
    </row>
    <row r="57" spans="1:58" ht="15.6" x14ac:dyDescent="0.3">
      <c r="A57" s="300"/>
      <c r="B57" s="260"/>
      <c r="C57" s="260"/>
      <c r="D57" s="260"/>
      <c r="E57" s="260"/>
      <c r="F57" s="67"/>
      <c r="O57" s="95"/>
      <c r="Q57" s="284"/>
      <c r="R57" s="284"/>
      <c r="S57" s="284"/>
      <c r="T57" s="284"/>
      <c r="U57" s="284"/>
      <c r="V57" s="284"/>
      <c r="W57" s="63"/>
      <c r="X57" s="63"/>
      <c r="Z57" s="64"/>
      <c r="AA57" s="64"/>
      <c r="AB57" s="95"/>
      <c r="AC57" s="64"/>
      <c r="AK57" s="64"/>
      <c r="AL57" s="64"/>
      <c r="AM57" s="95"/>
      <c r="AN57" s="67"/>
      <c r="AO57" s="124"/>
      <c r="AY57" s="95"/>
      <c r="BE57" s="258"/>
    </row>
    <row r="58" spans="1:58" ht="15.6" x14ac:dyDescent="0.3">
      <c r="A58" s="300"/>
      <c r="B58" s="260"/>
      <c r="C58" s="308">
        <v>1951</v>
      </c>
      <c r="D58" s="308">
        <v>2001</v>
      </c>
      <c r="E58" s="308">
        <v>2056</v>
      </c>
      <c r="F58" s="308">
        <v>2033.0833333333333</v>
      </c>
      <c r="G58" s="67">
        <v>1896.5</v>
      </c>
      <c r="H58" t="s">
        <v>899</v>
      </c>
      <c r="O58" s="64">
        <v>20330833.333333328</v>
      </c>
      <c r="Q58" s="284"/>
      <c r="R58" s="284"/>
      <c r="S58" s="284"/>
      <c r="T58" s="284"/>
      <c r="U58" s="284"/>
      <c r="V58" s="284"/>
      <c r="W58" s="64">
        <v>37733273.067465961</v>
      </c>
      <c r="X58" s="64"/>
      <c r="Z58" s="64"/>
      <c r="AA58" s="64">
        <v>177571.15500112742</v>
      </c>
      <c r="AB58" s="95">
        <v>-86971.100352721274</v>
      </c>
      <c r="AC58" s="64">
        <v>37823873.12211436</v>
      </c>
      <c r="AE58" s="284">
        <v>0</v>
      </c>
      <c r="AF58" s="284">
        <v>2804083.2970799999</v>
      </c>
      <c r="AK58" s="64">
        <v>40627956.419194363</v>
      </c>
      <c r="AL58" s="64">
        <v>35633684.245066978</v>
      </c>
      <c r="AM58" s="95">
        <v>3848060.900871261</v>
      </c>
      <c r="AN58" s="307">
        <v>1854.6666666666665</v>
      </c>
      <c r="AO58" s="124">
        <v>136.58333333333331</v>
      </c>
      <c r="AP58" s="64">
        <v>33627638.425066978</v>
      </c>
      <c r="AT58" s="291">
        <v>0</v>
      </c>
      <c r="AU58" s="291">
        <v>1457595.8199999998</v>
      </c>
      <c r="AW58" s="291">
        <v>35090635.265193298</v>
      </c>
      <c r="AX58" s="291">
        <v>34506244.54889784</v>
      </c>
      <c r="AY58" s="95"/>
      <c r="BE58" s="258"/>
    </row>
    <row r="59" spans="1:58" ht="15.6" x14ac:dyDescent="0.3">
      <c r="A59" s="300"/>
      <c r="B59" s="260"/>
      <c r="C59" s="260"/>
      <c r="D59" s="260"/>
      <c r="O59" s="95"/>
      <c r="Q59" s="284"/>
      <c r="R59" s="284"/>
      <c r="S59" s="284"/>
      <c r="T59" s="284"/>
      <c r="U59" s="284"/>
      <c r="V59" s="284"/>
      <c r="W59" s="284"/>
      <c r="X59" s="284"/>
      <c r="AB59" s="95"/>
      <c r="AC59" s="284"/>
      <c r="AE59" s="284"/>
      <c r="AF59" s="284"/>
      <c r="AK59" s="64">
        <v>31862281.023472648</v>
      </c>
      <c r="AL59" s="64"/>
      <c r="AM59" s="95"/>
      <c r="AO59" s="124"/>
      <c r="AY59" s="95"/>
      <c r="BE59" s="258"/>
    </row>
    <row r="60" spans="1:58" ht="15.6" x14ac:dyDescent="0.3">
      <c r="A60" s="299"/>
      <c r="B60" s="260"/>
      <c r="C60" s="260"/>
      <c r="D60" s="260"/>
      <c r="O60" s="95"/>
      <c r="Q60" s="284"/>
      <c r="R60" s="284"/>
      <c r="S60" s="284"/>
      <c r="T60" s="284"/>
      <c r="U60" s="284"/>
      <c r="V60" s="284"/>
      <c r="W60" s="284"/>
      <c r="X60" s="284"/>
      <c r="AB60" s="95"/>
      <c r="AC60" s="284"/>
      <c r="AE60" s="284"/>
      <c r="AF60" s="284"/>
      <c r="AK60" s="64">
        <v>8765675.3957217149</v>
      </c>
      <c r="AL60" s="64"/>
      <c r="AM60" s="95"/>
      <c r="AO60" s="124"/>
      <c r="AY60" s="95"/>
      <c r="BE60" s="258"/>
    </row>
    <row r="61" spans="1:58" ht="15.6" x14ac:dyDescent="0.3">
      <c r="A61" s="299"/>
      <c r="B61" s="310"/>
      <c r="C61" s="310"/>
      <c r="D61" s="310"/>
      <c r="E61" s="150"/>
      <c r="AB61" s="95"/>
      <c r="AC61" s="64"/>
      <c r="AF61" s="311">
        <v>40627956.419194363</v>
      </c>
      <c r="AK61" s="64">
        <v>40473586.391434155</v>
      </c>
      <c r="AL61" s="64">
        <v>35480842.633423209</v>
      </c>
      <c r="AM61" s="95"/>
      <c r="AN61" s="67">
        <v>1842.6666666666665</v>
      </c>
      <c r="AO61" s="124">
        <v>136.58333333333331</v>
      </c>
      <c r="AY61" s="95"/>
      <c r="BE61" s="258"/>
    </row>
    <row r="62" spans="1:58" ht="15.6" x14ac:dyDescent="0.3">
      <c r="A62" s="309"/>
      <c r="B62" s="310"/>
      <c r="C62" s="310"/>
      <c r="D62" s="310"/>
      <c r="E62" s="150"/>
      <c r="G62" s="67"/>
      <c r="AA62" s="150"/>
      <c r="AB62" s="95"/>
      <c r="AC62" s="64"/>
      <c r="AF62" s="284"/>
      <c r="AK62" s="284"/>
      <c r="AL62" s="284"/>
      <c r="AM62" s="95"/>
      <c r="AN62" s="284"/>
      <c r="AO62" s="124"/>
      <c r="AY62" s="95"/>
      <c r="BE62" s="258"/>
    </row>
    <row r="63" spans="1:58" ht="15.6" x14ac:dyDescent="0.3">
      <c r="A63" s="309"/>
      <c r="B63" s="310"/>
      <c r="C63" s="310"/>
      <c r="D63" s="310"/>
      <c r="E63" s="150"/>
      <c r="AB63" s="95"/>
      <c r="AC63" s="64"/>
      <c r="AF63" s="284"/>
      <c r="AI63" t="s">
        <v>900</v>
      </c>
      <c r="AK63" s="284">
        <v>154370.02776020765</v>
      </c>
      <c r="AL63" s="284">
        <v>152841.61164376885</v>
      </c>
      <c r="AM63" s="95"/>
      <c r="AN63" s="284"/>
      <c r="AO63" s="124"/>
      <c r="AY63" s="95"/>
      <c r="BE63" s="258"/>
    </row>
    <row r="64" spans="1:58" ht="15.6" x14ac:dyDescent="0.3">
      <c r="A64" s="309"/>
      <c r="B64" s="310"/>
      <c r="C64" s="310"/>
      <c r="D64" s="310"/>
      <c r="E64" s="150"/>
      <c r="AB64" s="95"/>
      <c r="AC64" s="64"/>
      <c r="AF64" s="284"/>
      <c r="AK64" s="284"/>
      <c r="AL64" s="284"/>
      <c r="AM64" s="95"/>
      <c r="AN64" s="284"/>
      <c r="AO64" s="124"/>
      <c r="AY64" s="95"/>
      <c r="BE64" s="258"/>
    </row>
    <row r="65" spans="1:57" ht="15.6" x14ac:dyDescent="0.3">
      <c r="A65" s="300"/>
      <c r="B65" s="260"/>
      <c r="C65" s="260"/>
      <c r="D65" s="260"/>
      <c r="E65" s="260"/>
      <c r="F65" s="301"/>
      <c r="AB65" s="95"/>
      <c r="AC65" s="64"/>
      <c r="AM65" s="95"/>
      <c r="AO65" s="124"/>
      <c r="AY65" s="95"/>
      <c r="BE65" s="258"/>
    </row>
    <row r="66" spans="1:57" ht="15.6" x14ac:dyDescent="0.3">
      <c r="A66" s="260"/>
      <c r="B66" s="260"/>
      <c r="C66" s="260"/>
      <c r="D66" s="260"/>
      <c r="E66" s="260"/>
      <c r="F66" s="301"/>
      <c r="AB66" s="95"/>
      <c r="AC66" s="64"/>
      <c r="AM66" s="95"/>
      <c r="AO66" s="124"/>
      <c r="AY66" s="95"/>
      <c r="BE66" s="258"/>
    </row>
    <row r="67" spans="1:57" ht="15.6" x14ac:dyDescent="0.3">
      <c r="A67" s="260"/>
      <c r="B67" s="260"/>
      <c r="C67" s="260"/>
      <c r="D67" s="260"/>
      <c r="E67" s="260"/>
      <c r="F67" s="301"/>
      <c r="AA67" t="s">
        <v>901</v>
      </c>
      <c r="AB67" s="95"/>
      <c r="AC67" s="312">
        <v>40627956.420214444</v>
      </c>
      <c r="AF67" s="313">
        <v>-1.0200813412666321E-3</v>
      </c>
      <c r="AM67" s="95"/>
      <c r="AO67" s="124"/>
      <c r="AY67" s="95"/>
      <c r="BE67" s="258"/>
    </row>
    <row r="68" spans="1:57" x14ac:dyDescent="0.3">
      <c r="AB68" s="95"/>
      <c r="AC68" s="284">
        <v>7034786.746559225</v>
      </c>
      <c r="AF68" s="314">
        <v>96642.95781248952</v>
      </c>
      <c r="AG68">
        <v>7.1879365000000001E-2</v>
      </c>
      <c r="AM68" s="95"/>
      <c r="AO68" s="124"/>
      <c r="AY68" s="95"/>
      <c r="BE68" s="258"/>
    </row>
    <row r="69" spans="1:57" ht="15.6" x14ac:dyDescent="0.3">
      <c r="A69" s="260" t="s">
        <v>902</v>
      </c>
      <c r="F69" s="301">
        <v>208.66666666666669</v>
      </c>
      <c r="AB69" s="95"/>
      <c r="AF69" t="s">
        <v>903</v>
      </c>
      <c r="AM69" s="95"/>
      <c r="AO69" s="124"/>
      <c r="AY69" s="95"/>
      <c r="BE69" s="258"/>
    </row>
    <row r="70" spans="1:57" ht="15.6" x14ac:dyDescent="0.3">
      <c r="F70" s="315"/>
      <c r="AB70" s="95"/>
      <c r="AC70" s="95">
        <v>572000</v>
      </c>
      <c r="AE70" s="284"/>
      <c r="AF70" t="s">
        <v>904</v>
      </c>
      <c r="AL70" s="284">
        <v>35633684.245066978</v>
      </c>
      <c r="AM70" s="95"/>
      <c r="AN70" s="284">
        <v>1842.6666666666665</v>
      </c>
      <c r="AO70" s="124">
        <v>136.58333333333331</v>
      </c>
      <c r="AY70" s="95"/>
      <c r="BE70" s="258"/>
    </row>
    <row r="71" spans="1:57" ht="15.6" x14ac:dyDescent="0.3">
      <c r="A71" s="260" t="s">
        <v>905</v>
      </c>
      <c r="F71" s="301">
        <v>2033.0833333333333</v>
      </c>
      <c r="AB71" s="95"/>
      <c r="AC71" s="132">
        <v>39935956.420214444</v>
      </c>
      <c r="AF71" s="263" t="s">
        <v>906</v>
      </c>
      <c r="AM71" s="95"/>
      <c r="AO71" s="124"/>
      <c r="AY71" s="95"/>
      <c r="BE71" s="258"/>
    </row>
    <row r="72" spans="1:57" x14ac:dyDescent="0.3">
      <c r="AB72" s="95"/>
      <c r="AE72" s="284"/>
      <c r="AF72" t="s">
        <v>907</v>
      </c>
      <c r="AK72" s="266" t="s">
        <v>908</v>
      </c>
      <c r="AL72" s="284">
        <v>30006137.379999999</v>
      </c>
      <c r="AM72" s="95"/>
      <c r="AO72" s="124"/>
      <c r="AY72" s="95"/>
      <c r="BE72" s="258"/>
    </row>
    <row r="73" spans="1:57" x14ac:dyDescent="0.3">
      <c r="AB73" s="95"/>
      <c r="AF73" t="s">
        <v>909</v>
      </c>
      <c r="AL73" s="284">
        <v>-5627546.8650669791</v>
      </c>
      <c r="AM73" s="95"/>
      <c r="AO73" s="124"/>
      <c r="AY73" s="95"/>
      <c r="BE73" s="258"/>
    </row>
    <row r="74" spans="1:57" x14ac:dyDescent="0.3">
      <c r="AB74" s="95"/>
      <c r="AD74" s="126" t="s">
        <v>910</v>
      </c>
      <c r="AE74" s="126" t="s">
        <v>911</v>
      </c>
      <c r="AF74" t="s">
        <v>912</v>
      </c>
      <c r="AM74" s="95"/>
      <c r="AO74" s="124"/>
      <c r="AY74" s="95"/>
      <c r="BE74" s="258"/>
    </row>
    <row r="75" spans="1:57" x14ac:dyDescent="0.3">
      <c r="AA75" t="s">
        <v>183</v>
      </c>
      <c r="AB75" s="95"/>
      <c r="AD75" s="64">
        <v>108393.2</v>
      </c>
      <c r="AE75" s="64">
        <v>27062.25</v>
      </c>
      <c r="AF75" t="s">
        <v>913</v>
      </c>
      <c r="AM75" s="95"/>
      <c r="AO75" s="124"/>
      <c r="AY75" s="95"/>
      <c r="BE75" s="258"/>
    </row>
    <row r="76" spans="1:57" x14ac:dyDescent="0.3">
      <c r="AA76" t="s">
        <v>184</v>
      </c>
      <c r="AB76" s="95"/>
      <c r="AD76" s="64">
        <v>56777.15</v>
      </c>
      <c r="AE76" s="64">
        <v>27062.25</v>
      </c>
      <c r="AF76" t="s">
        <v>914</v>
      </c>
      <c r="AM76" s="95"/>
      <c r="AO76" s="124"/>
      <c r="AY76" s="95"/>
      <c r="BE76" s="258"/>
    </row>
    <row r="77" spans="1:57" x14ac:dyDescent="0.3">
      <c r="AA77" t="s">
        <v>185</v>
      </c>
      <c r="AB77" s="95"/>
      <c r="AD77" s="64">
        <v>56777.15</v>
      </c>
      <c r="AE77" s="64">
        <v>27062.25</v>
      </c>
      <c r="AF77" t="s">
        <v>915</v>
      </c>
      <c r="AM77" s="95"/>
      <c r="AO77" s="124"/>
      <c r="AY77" s="95"/>
      <c r="BE77" s="258"/>
    </row>
    <row r="78" spans="1:57" x14ac:dyDescent="0.3">
      <c r="AA78" t="s">
        <v>186</v>
      </c>
      <c r="AB78" s="95"/>
      <c r="AD78" s="64">
        <v>37851.769999999997</v>
      </c>
      <c r="AE78" s="64">
        <v>27062.25</v>
      </c>
      <c r="AF78" t="s">
        <v>916</v>
      </c>
      <c r="AM78" s="95"/>
      <c r="AO78" s="124"/>
      <c r="AY78" s="95"/>
      <c r="BE78" s="258"/>
    </row>
    <row r="79" spans="1:57" x14ac:dyDescent="0.3">
      <c r="AB79" s="95"/>
      <c r="AF79" t="s">
        <v>917</v>
      </c>
      <c r="AM79" s="95"/>
      <c r="AO79" s="124"/>
      <c r="AY79" s="95"/>
      <c r="BE79" s="258"/>
    </row>
    <row r="80" spans="1:57" x14ac:dyDescent="0.3">
      <c r="AB80" s="95"/>
      <c r="AD80" s="64">
        <v>259799.27</v>
      </c>
      <c r="AE80" s="64">
        <v>108249</v>
      </c>
      <c r="AF80" t="s">
        <v>918</v>
      </c>
      <c r="AM80" s="95"/>
      <c r="AO80" s="124"/>
      <c r="AY80" s="95"/>
      <c r="BE80" s="258"/>
    </row>
    <row r="81" spans="28:57" x14ac:dyDescent="0.3">
      <c r="AB81" s="95"/>
      <c r="AF81" t="s">
        <v>919</v>
      </c>
      <c r="AM81" s="95"/>
      <c r="AO81" s="124"/>
      <c r="AY81" s="95"/>
      <c r="BE81" s="25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B9042-1D9F-49E8-8D45-EEDD8AAB812A}">
  <sheetPr codeName="Sheet7"/>
  <dimension ref="A1:O241"/>
  <sheetViews>
    <sheetView topLeftCell="A182" workbookViewId="0">
      <selection sqref="A1:XFD1048576"/>
    </sheetView>
  </sheetViews>
  <sheetFormatPr defaultRowHeight="14.4" x14ac:dyDescent="0.3"/>
  <cols>
    <col min="1" max="1" width="11.109375" customWidth="1"/>
    <col min="2" max="2" width="34.33203125" bestFit="1" customWidth="1"/>
    <col min="3" max="3" width="38" bestFit="1" customWidth="1"/>
    <col min="4" max="4" width="14" bestFit="1" customWidth="1"/>
    <col min="5" max="5" width="14.33203125" bestFit="1" customWidth="1"/>
    <col min="6" max="7" width="11.88671875" bestFit="1" customWidth="1"/>
    <col min="8" max="8" width="11" bestFit="1" customWidth="1"/>
    <col min="9" max="9" width="10.109375" bestFit="1" customWidth="1"/>
    <col min="10" max="10" width="10.44140625" bestFit="1" customWidth="1"/>
    <col min="11" max="11" width="8.44140625" bestFit="1" customWidth="1"/>
    <col min="12" max="13" width="12" bestFit="1" customWidth="1"/>
    <col min="14" max="14" width="11.6640625" bestFit="1" customWidth="1"/>
    <col min="15" max="15" width="11.88671875" bestFit="1" customWidth="1"/>
  </cols>
  <sheetData>
    <row r="1" spans="1:15" x14ac:dyDescent="0.3">
      <c r="A1" s="123" t="s">
        <v>1107</v>
      </c>
      <c r="J1" s="94"/>
      <c r="K1" s="65"/>
      <c r="L1" s="94"/>
    </row>
    <row r="2" spans="1:15" x14ac:dyDescent="0.3">
      <c r="B2" s="440"/>
      <c r="C2" s="440"/>
      <c r="D2" s="440">
        <v>3</v>
      </c>
      <c r="E2" s="440">
        <v>4</v>
      </c>
      <c r="F2" s="440">
        <v>5</v>
      </c>
      <c r="G2" s="440">
        <v>6</v>
      </c>
      <c r="H2" s="440">
        <v>7</v>
      </c>
      <c r="I2" s="440">
        <v>8</v>
      </c>
      <c r="J2" s="440">
        <v>9</v>
      </c>
      <c r="K2" s="440">
        <v>10</v>
      </c>
      <c r="L2" s="440">
        <v>11</v>
      </c>
      <c r="M2" s="440">
        <v>12</v>
      </c>
      <c r="N2" s="440">
        <v>13</v>
      </c>
      <c r="O2" s="441">
        <v>14</v>
      </c>
    </row>
    <row r="3" spans="1:15" x14ac:dyDescent="0.3">
      <c r="A3" s="123" t="s">
        <v>1108</v>
      </c>
      <c r="H3" s="126" t="s">
        <v>656</v>
      </c>
      <c r="J3" s="178" t="s">
        <v>1109</v>
      </c>
      <c r="K3" s="194">
        <v>0.8</v>
      </c>
      <c r="L3" s="178" t="s">
        <v>601</v>
      </c>
      <c r="M3" s="126"/>
      <c r="N3" s="126" t="s">
        <v>1110</v>
      </c>
      <c r="O3" s="126" t="s">
        <v>1111</v>
      </c>
    </row>
    <row r="4" spans="1:15" x14ac:dyDescent="0.3">
      <c r="A4" s="123"/>
      <c r="C4" t="s">
        <v>599</v>
      </c>
      <c r="E4" s="126">
        <v>0.51200000000000001</v>
      </c>
      <c r="F4" s="126" t="s">
        <v>600</v>
      </c>
      <c r="G4" s="126" t="s">
        <v>601</v>
      </c>
      <c r="H4" s="126">
        <v>0.51200000000000001</v>
      </c>
      <c r="J4" s="178" t="s">
        <v>602</v>
      </c>
      <c r="K4" s="179" t="s">
        <v>603</v>
      </c>
      <c r="L4" s="178" t="s">
        <v>602</v>
      </c>
      <c r="M4" s="126">
        <v>0.51200000000000001</v>
      </c>
      <c r="N4" s="126" t="s">
        <v>1112</v>
      </c>
      <c r="O4" s="126" t="s">
        <v>207</v>
      </c>
    </row>
    <row r="5" spans="1:15" x14ac:dyDescent="0.3">
      <c r="A5" s="123"/>
      <c r="D5" t="s">
        <v>604</v>
      </c>
      <c r="E5" s="126" t="s">
        <v>605</v>
      </c>
      <c r="F5" s="126" t="s">
        <v>606</v>
      </c>
      <c r="G5" s="126" t="s">
        <v>606</v>
      </c>
      <c r="H5" s="126" t="s">
        <v>607</v>
      </c>
      <c r="J5" s="178" t="s">
        <v>608</v>
      </c>
      <c r="K5" s="179" t="s">
        <v>609</v>
      </c>
      <c r="L5" s="178" t="s">
        <v>608</v>
      </c>
      <c r="M5" s="126" t="s">
        <v>610</v>
      </c>
      <c r="N5" s="126" t="s">
        <v>207</v>
      </c>
      <c r="O5" s="126" t="s">
        <v>1113</v>
      </c>
    </row>
    <row r="6" spans="1:15" x14ac:dyDescent="0.3">
      <c r="A6" s="123" t="s">
        <v>1011</v>
      </c>
      <c r="E6" s="180" t="s">
        <v>611</v>
      </c>
      <c r="F6" s="180"/>
      <c r="G6" s="180"/>
      <c r="J6" s="180" t="s">
        <v>612</v>
      </c>
      <c r="K6" s="65"/>
      <c r="L6" s="94"/>
      <c r="M6" s="180" t="s">
        <v>612</v>
      </c>
    </row>
    <row r="7" spans="1:15" x14ac:dyDescent="0.3">
      <c r="A7" s="442">
        <v>9001355369</v>
      </c>
      <c r="B7" s="130">
        <v>3412018</v>
      </c>
      <c r="C7" s="131" t="s">
        <v>473</v>
      </c>
      <c r="D7" s="131" t="s">
        <v>613</v>
      </c>
      <c r="E7" s="124">
        <v>30720</v>
      </c>
      <c r="F7" s="124">
        <v>0</v>
      </c>
      <c r="G7" s="124">
        <v>30720</v>
      </c>
      <c r="H7" s="124">
        <v>30720</v>
      </c>
      <c r="J7" s="94">
        <v>60000</v>
      </c>
      <c r="K7" s="94"/>
      <c r="L7" s="181">
        <v>60000</v>
      </c>
      <c r="M7" s="124">
        <v>30720</v>
      </c>
      <c r="N7" s="124">
        <v>0</v>
      </c>
      <c r="O7" s="124">
        <v>30720</v>
      </c>
    </row>
    <row r="8" spans="1:15" x14ac:dyDescent="0.3">
      <c r="A8" s="442">
        <v>9003259722</v>
      </c>
      <c r="B8" s="130">
        <v>3413025</v>
      </c>
      <c r="C8" s="131" t="s">
        <v>614</v>
      </c>
      <c r="D8" s="131" t="s">
        <v>613</v>
      </c>
      <c r="E8" s="124">
        <v>37376</v>
      </c>
      <c r="F8" s="124">
        <v>0</v>
      </c>
      <c r="G8" s="124">
        <v>37376</v>
      </c>
      <c r="H8" s="124">
        <v>37376</v>
      </c>
      <c r="J8" s="94">
        <v>73000</v>
      </c>
      <c r="K8" s="94"/>
      <c r="L8" s="181">
        <v>73000</v>
      </c>
      <c r="M8" s="124">
        <v>37376</v>
      </c>
      <c r="N8" s="124">
        <v>0</v>
      </c>
      <c r="O8" s="124">
        <v>37376</v>
      </c>
    </row>
    <row r="9" spans="1:15" x14ac:dyDescent="0.3">
      <c r="A9" s="442">
        <v>9001376553</v>
      </c>
      <c r="B9" s="130">
        <v>3412172</v>
      </c>
      <c r="C9" s="131" t="s">
        <v>615</v>
      </c>
      <c r="D9" s="131" t="s">
        <v>613</v>
      </c>
      <c r="E9" s="124">
        <v>16896</v>
      </c>
      <c r="F9" s="124">
        <v>0</v>
      </c>
      <c r="G9" s="182">
        <v>16896</v>
      </c>
      <c r="H9" s="124">
        <v>16467</v>
      </c>
      <c r="J9" s="94">
        <v>33000</v>
      </c>
      <c r="K9" s="94"/>
      <c r="L9" s="181">
        <v>33000</v>
      </c>
      <c r="M9" s="124">
        <v>16896</v>
      </c>
      <c r="N9" s="124">
        <v>0</v>
      </c>
      <c r="O9" s="124">
        <v>16896</v>
      </c>
    </row>
    <row r="10" spans="1:15" x14ac:dyDescent="0.3">
      <c r="A10" s="442">
        <v>9001376553</v>
      </c>
      <c r="B10" s="130">
        <v>3412019</v>
      </c>
      <c r="C10" s="131" t="s">
        <v>474</v>
      </c>
      <c r="D10" s="131" t="s">
        <v>613</v>
      </c>
      <c r="E10" s="124">
        <v>16896</v>
      </c>
      <c r="F10" s="124">
        <v>0</v>
      </c>
      <c r="G10" s="182">
        <v>16896</v>
      </c>
      <c r="H10" s="124">
        <v>16467</v>
      </c>
      <c r="J10" s="94">
        <v>33000</v>
      </c>
      <c r="K10" s="94"/>
      <c r="L10" s="181">
        <v>33000</v>
      </c>
      <c r="M10" s="124">
        <v>16896</v>
      </c>
      <c r="N10" s="124">
        <v>0</v>
      </c>
      <c r="O10" s="124">
        <v>16896</v>
      </c>
    </row>
    <row r="11" spans="1:15" x14ac:dyDescent="0.3">
      <c r="A11" s="443">
        <v>9001371401</v>
      </c>
      <c r="B11" s="133">
        <v>3412039</v>
      </c>
      <c r="C11" s="134" t="s">
        <v>616</v>
      </c>
      <c r="D11" s="131" t="s">
        <v>613</v>
      </c>
      <c r="E11" s="124">
        <v>47234.6</v>
      </c>
      <c r="F11" s="124">
        <v>199.59999999999854</v>
      </c>
      <c r="G11" s="124">
        <v>47434.2</v>
      </c>
      <c r="H11" s="124">
        <v>47564.800000000003</v>
      </c>
      <c r="I11" s="123"/>
      <c r="J11" s="94">
        <v>92900</v>
      </c>
      <c r="K11" s="183"/>
      <c r="L11" s="181">
        <v>92900</v>
      </c>
      <c r="M11" s="124">
        <v>47234.6</v>
      </c>
      <c r="N11" s="124">
        <v>0</v>
      </c>
      <c r="O11" s="124">
        <v>47234.6</v>
      </c>
    </row>
    <row r="12" spans="1:15" x14ac:dyDescent="0.3">
      <c r="A12" s="442">
        <v>9001377067</v>
      </c>
      <c r="B12" s="133">
        <v>3412036</v>
      </c>
      <c r="C12" s="134" t="s">
        <v>617</v>
      </c>
      <c r="D12" s="131" t="s">
        <v>613</v>
      </c>
      <c r="E12" s="124">
        <v>38400</v>
      </c>
      <c r="F12" s="124">
        <v>0</v>
      </c>
      <c r="G12" s="124">
        <v>38400</v>
      </c>
      <c r="H12" s="124">
        <v>38400</v>
      </c>
      <c r="J12" s="94">
        <v>75000</v>
      </c>
      <c r="K12" s="94"/>
      <c r="L12" s="181">
        <v>75000</v>
      </c>
      <c r="M12" s="124">
        <v>38400</v>
      </c>
      <c r="N12" s="124">
        <v>0</v>
      </c>
      <c r="O12" s="124">
        <v>38400</v>
      </c>
    </row>
    <row r="13" spans="1:15" x14ac:dyDescent="0.3">
      <c r="A13" s="442">
        <v>9001367154</v>
      </c>
      <c r="B13" s="130">
        <v>3412230</v>
      </c>
      <c r="C13" s="131" t="s">
        <v>508</v>
      </c>
      <c r="D13" s="131" t="s">
        <v>613</v>
      </c>
      <c r="E13" s="124">
        <v>27904</v>
      </c>
      <c r="F13" s="124">
        <v>0</v>
      </c>
      <c r="G13" s="124">
        <v>27904</v>
      </c>
      <c r="H13" s="124">
        <v>27904</v>
      </c>
      <c r="J13" s="94">
        <v>54500</v>
      </c>
      <c r="K13" s="94"/>
      <c r="L13" s="181">
        <v>54500</v>
      </c>
      <c r="M13" s="124">
        <v>27904</v>
      </c>
      <c r="N13" s="124">
        <v>0</v>
      </c>
      <c r="O13" s="124">
        <v>27904</v>
      </c>
    </row>
    <row r="14" spans="1:15" x14ac:dyDescent="0.3">
      <c r="A14" s="444">
        <v>9003376759</v>
      </c>
      <c r="B14" s="130">
        <v>3413022</v>
      </c>
      <c r="C14" s="131" t="s">
        <v>618</v>
      </c>
      <c r="D14" s="131" t="s">
        <v>613</v>
      </c>
      <c r="E14" s="124">
        <v>38400</v>
      </c>
      <c r="F14" s="124">
        <v>0</v>
      </c>
      <c r="G14" s="124">
        <v>38400</v>
      </c>
      <c r="H14" s="124">
        <v>38400</v>
      </c>
      <c r="J14" s="94">
        <v>75000</v>
      </c>
      <c r="K14" s="94"/>
      <c r="L14" s="181">
        <v>75000</v>
      </c>
      <c r="M14" s="124">
        <v>38400</v>
      </c>
      <c r="N14" s="124">
        <v>0</v>
      </c>
      <c r="O14" s="124">
        <v>38400</v>
      </c>
    </row>
    <row r="15" spans="1:15" x14ac:dyDescent="0.3">
      <c r="A15" s="442">
        <v>9005666536</v>
      </c>
      <c r="B15" s="130">
        <v>3412222</v>
      </c>
      <c r="C15" s="131" t="s">
        <v>504</v>
      </c>
      <c r="D15" s="131" t="s">
        <v>613</v>
      </c>
      <c r="E15" s="124">
        <v>34560</v>
      </c>
      <c r="F15" s="124">
        <v>-7697.5299999999988</v>
      </c>
      <c r="G15" s="124">
        <v>26862.47</v>
      </c>
      <c r="H15" s="124">
        <v>34560</v>
      </c>
      <c r="J15" s="94">
        <v>67500</v>
      </c>
      <c r="K15" s="94"/>
      <c r="L15" s="181">
        <v>67500</v>
      </c>
      <c r="M15" s="124">
        <v>34560</v>
      </c>
      <c r="N15" s="124">
        <v>0</v>
      </c>
      <c r="O15" s="124">
        <v>34560</v>
      </c>
    </row>
    <row r="16" spans="1:15" x14ac:dyDescent="0.3">
      <c r="A16" s="442">
        <v>9001073786</v>
      </c>
      <c r="B16" s="130">
        <v>3412063</v>
      </c>
      <c r="C16" s="131" t="s">
        <v>481</v>
      </c>
      <c r="D16" s="131" t="s">
        <v>613</v>
      </c>
      <c r="E16" s="124">
        <v>23763.040000000001</v>
      </c>
      <c r="F16" s="124">
        <v>0</v>
      </c>
      <c r="G16" s="124">
        <v>23763.040000000001</v>
      </c>
      <c r="H16" s="124">
        <v>27904</v>
      </c>
      <c r="J16" s="94">
        <v>54500</v>
      </c>
      <c r="K16" s="94"/>
      <c r="L16" s="181">
        <v>54500</v>
      </c>
      <c r="M16" s="124">
        <v>27904</v>
      </c>
      <c r="N16" s="124">
        <v>0</v>
      </c>
      <c r="O16" s="124">
        <v>27904</v>
      </c>
    </row>
    <row r="17" spans="1:15" x14ac:dyDescent="0.3">
      <c r="A17" s="442">
        <v>9003313336</v>
      </c>
      <c r="B17" s="130">
        <v>3412235</v>
      </c>
      <c r="C17" s="131" t="s">
        <v>512</v>
      </c>
      <c r="D17" s="131" t="s">
        <v>613</v>
      </c>
      <c r="E17" s="124">
        <v>47360</v>
      </c>
      <c r="F17" s="124">
        <v>0</v>
      </c>
      <c r="G17" s="124">
        <v>47360</v>
      </c>
      <c r="H17" s="124">
        <v>47360</v>
      </c>
      <c r="J17" s="94">
        <v>92500</v>
      </c>
      <c r="K17" s="94"/>
      <c r="L17" s="181">
        <v>92500</v>
      </c>
      <c r="M17" s="124">
        <v>47360</v>
      </c>
      <c r="N17" s="124">
        <v>0</v>
      </c>
      <c r="O17" s="124">
        <v>47360</v>
      </c>
    </row>
    <row r="18" spans="1:15" x14ac:dyDescent="0.3">
      <c r="A18" s="442">
        <v>9002049288</v>
      </c>
      <c r="B18" s="130">
        <v>3412242</v>
      </c>
      <c r="C18" s="131" t="s">
        <v>619</v>
      </c>
      <c r="D18" s="131" t="s">
        <v>613</v>
      </c>
      <c r="E18" s="124">
        <v>48640</v>
      </c>
      <c r="F18" s="124">
        <v>0</v>
      </c>
      <c r="G18" s="124">
        <v>48640</v>
      </c>
      <c r="H18" s="124">
        <v>48640</v>
      </c>
      <c r="J18" s="94">
        <v>95000</v>
      </c>
      <c r="K18" s="94"/>
      <c r="L18" s="181">
        <v>95000</v>
      </c>
      <c r="M18" s="124">
        <v>48640</v>
      </c>
      <c r="N18" s="124">
        <v>0</v>
      </c>
      <c r="O18" s="124">
        <v>48640</v>
      </c>
    </row>
    <row r="19" spans="1:15" x14ac:dyDescent="0.3">
      <c r="A19" s="442">
        <v>9002006954</v>
      </c>
      <c r="B19" s="130">
        <v>3412229</v>
      </c>
      <c r="C19" s="131" t="s">
        <v>507</v>
      </c>
      <c r="D19" s="131" t="s">
        <v>613</v>
      </c>
      <c r="E19" s="124">
        <v>47616</v>
      </c>
      <c r="F19" s="124">
        <v>0</v>
      </c>
      <c r="G19" s="124">
        <v>47616</v>
      </c>
      <c r="H19" s="124">
        <v>47616</v>
      </c>
      <c r="J19" s="94">
        <v>93000</v>
      </c>
      <c r="K19" s="94"/>
      <c r="L19" s="181">
        <v>93000</v>
      </c>
      <c r="M19" s="124">
        <v>47616</v>
      </c>
      <c r="N19" s="124">
        <v>0</v>
      </c>
      <c r="O19" s="124">
        <v>47616</v>
      </c>
    </row>
    <row r="20" spans="1:15" x14ac:dyDescent="0.3">
      <c r="A20" s="442">
        <v>9002033719</v>
      </c>
      <c r="B20" s="130">
        <v>3412221</v>
      </c>
      <c r="C20" s="131" t="s">
        <v>503</v>
      </c>
      <c r="D20" s="131" t="s">
        <v>613</v>
      </c>
      <c r="E20" s="124">
        <v>46080</v>
      </c>
      <c r="F20" s="124">
        <v>0</v>
      </c>
      <c r="G20" s="124">
        <v>46080</v>
      </c>
      <c r="H20" s="124">
        <v>46080</v>
      </c>
      <c r="J20" s="94">
        <v>90000</v>
      </c>
      <c r="K20" s="94"/>
      <c r="L20" s="181">
        <v>90000</v>
      </c>
      <c r="M20" s="124">
        <v>46080</v>
      </c>
      <c r="N20" s="124">
        <v>0</v>
      </c>
      <c r="O20" s="124">
        <v>46080</v>
      </c>
    </row>
    <row r="21" spans="1:15" x14ac:dyDescent="0.3">
      <c r="A21" s="442">
        <v>9001368077</v>
      </c>
      <c r="B21" s="130">
        <v>3413021</v>
      </c>
      <c r="C21" s="131" t="s">
        <v>620</v>
      </c>
      <c r="D21" s="131" t="s">
        <v>613</v>
      </c>
      <c r="E21" s="124">
        <v>31232</v>
      </c>
      <c r="F21" s="124">
        <v>0</v>
      </c>
      <c r="G21" s="124">
        <v>31232</v>
      </c>
      <c r="H21" s="124">
        <v>31232</v>
      </c>
      <c r="J21" s="94">
        <v>61000</v>
      </c>
      <c r="K21" s="94"/>
      <c r="L21" s="181">
        <v>61000</v>
      </c>
      <c r="M21" s="124">
        <v>31232</v>
      </c>
      <c r="N21" s="124">
        <v>0</v>
      </c>
      <c r="O21" s="124">
        <v>31232</v>
      </c>
    </row>
    <row r="22" spans="1:15" x14ac:dyDescent="0.3">
      <c r="A22" s="442">
        <v>9001366526</v>
      </c>
      <c r="B22" s="130">
        <v>3412241</v>
      </c>
      <c r="C22" s="131" t="s">
        <v>621</v>
      </c>
      <c r="D22" s="131" t="s">
        <v>613</v>
      </c>
      <c r="E22" s="124">
        <v>42496</v>
      </c>
      <c r="F22" s="124">
        <v>0</v>
      </c>
      <c r="G22" s="124">
        <v>42496</v>
      </c>
      <c r="H22" s="124">
        <v>42496</v>
      </c>
      <c r="J22" s="94">
        <v>83000</v>
      </c>
      <c r="K22" s="94"/>
      <c r="L22" s="181">
        <v>83000</v>
      </c>
      <c r="M22" s="124">
        <v>42496</v>
      </c>
      <c r="N22" s="124">
        <v>0</v>
      </c>
      <c r="O22" s="124">
        <v>42496</v>
      </c>
    </row>
    <row r="23" spans="1:15" x14ac:dyDescent="0.3">
      <c r="A23" s="442">
        <v>9002066630</v>
      </c>
      <c r="B23" s="130">
        <v>3412170</v>
      </c>
      <c r="C23" s="131" t="s">
        <v>622</v>
      </c>
      <c r="D23" s="131" t="s">
        <v>613</v>
      </c>
      <c r="E23" s="124">
        <v>38400</v>
      </c>
      <c r="F23" s="124">
        <v>0</v>
      </c>
      <c r="G23" s="124">
        <v>38400</v>
      </c>
      <c r="H23" s="124">
        <v>38400</v>
      </c>
      <c r="J23" s="94">
        <v>75000</v>
      </c>
      <c r="K23" s="94"/>
      <c r="L23" s="181">
        <v>75000</v>
      </c>
      <c r="M23" s="124">
        <v>38400</v>
      </c>
      <c r="N23" s="124">
        <v>0</v>
      </c>
      <c r="O23" s="124">
        <v>38400</v>
      </c>
    </row>
    <row r="24" spans="1:15" x14ac:dyDescent="0.3">
      <c r="A24" s="442">
        <v>9001367972</v>
      </c>
      <c r="B24" s="130">
        <v>3412240</v>
      </c>
      <c r="C24" s="131" t="s">
        <v>517</v>
      </c>
      <c r="D24" s="131" t="s">
        <v>613</v>
      </c>
      <c r="E24" s="124">
        <v>47104</v>
      </c>
      <c r="F24" s="124">
        <v>12288</v>
      </c>
      <c r="G24" s="124">
        <v>59392</v>
      </c>
      <c r="H24" s="124">
        <v>47360</v>
      </c>
      <c r="J24" s="94">
        <v>92500</v>
      </c>
      <c r="K24" s="94"/>
      <c r="L24" s="181">
        <v>92500</v>
      </c>
      <c r="M24" s="124">
        <v>47360</v>
      </c>
      <c r="N24" s="124">
        <v>0</v>
      </c>
      <c r="O24" s="124">
        <v>47360</v>
      </c>
    </row>
    <row r="25" spans="1:15" x14ac:dyDescent="0.3">
      <c r="A25" s="442">
        <v>9001373996</v>
      </c>
      <c r="B25" s="130">
        <v>3412007</v>
      </c>
      <c r="C25" s="131" t="s">
        <v>466</v>
      </c>
      <c r="D25" s="131" t="s">
        <v>613</v>
      </c>
      <c r="E25" s="124">
        <v>28928</v>
      </c>
      <c r="F25" s="124">
        <v>0</v>
      </c>
      <c r="G25" s="124">
        <v>28928</v>
      </c>
      <c r="H25" s="124">
        <v>28928</v>
      </c>
      <c r="J25" s="94">
        <v>56500</v>
      </c>
      <c r="K25" s="94"/>
      <c r="L25" s="181">
        <v>56500</v>
      </c>
      <c r="M25" s="124">
        <v>28928</v>
      </c>
      <c r="N25" s="124">
        <v>0</v>
      </c>
      <c r="O25" s="124">
        <v>28928</v>
      </c>
    </row>
    <row r="26" spans="1:15" x14ac:dyDescent="0.3">
      <c r="A26" s="442">
        <v>9003170580</v>
      </c>
      <c r="B26" s="130">
        <v>3412110</v>
      </c>
      <c r="C26" s="131" t="s">
        <v>623</v>
      </c>
      <c r="D26" s="131" t="s">
        <v>613</v>
      </c>
      <c r="E26" s="124">
        <v>51712</v>
      </c>
      <c r="F26" s="124">
        <v>0</v>
      </c>
      <c r="G26" s="124">
        <v>51712</v>
      </c>
      <c r="H26" s="124">
        <v>51712</v>
      </c>
      <c r="J26" s="94">
        <v>101000</v>
      </c>
      <c r="K26" s="94"/>
      <c r="L26" s="181">
        <v>101000</v>
      </c>
      <c r="M26" s="124">
        <v>51712</v>
      </c>
      <c r="N26" s="124">
        <v>0</v>
      </c>
      <c r="O26" s="124">
        <v>51712</v>
      </c>
    </row>
    <row r="27" spans="1:15" x14ac:dyDescent="0.3">
      <c r="A27" s="442">
        <v>9006589636</v>
      </c>
      <c r="B27" s="130">
        <v>3412113</v>
      </c>
      <c r="C27" s="131" t="s">
        <v>624</v>
      </c>
      <c r="D27" s="131" t="s">
        <v>613</v>
      </c>
      <c r="E27" s="124">
        <v>58368</v>
      </c>
      <c r="F27" s="124">
        <v>-1418.3800000000047</v>
      </c>
      <c r="G27" s="124">
        <v>56949.619999999995</v>
      </c>
      <c r="H27" s="124">
        <v>58368</v>
      </c>
      <c r="J27" s="94">
        <v>114000</v>
      </c>
      <c r="K27" s="94"/>
      <c r="L27" s="181">
        <v>114000</v>
      </c>
      <c r="M27" s="124">
        <v>58368</v>
      </c>
      <c r="N27" s="124">
        <v>0</v>
      </c>
      <c r="O27" s="124">
        <v>58368</v>
      </c>
    </row>
    <row r="28" spans="1:15" x14ac:dyDescent="0.3">
      <c r="A28" s="442">
        <v>9001366537</v>
      </c>
      <c r="B28" s="133">
        <v>3412034</v>
      </c>
      <c r="C28" s="134" t="s">
        <v>476</v>
      </c>
      <c r="D28" s="131" t="s">
        <v>613</v>
      </c>
      <c r="E28" s="124">
        <v>34816</v>
      </c>
      <c r="F28" s="124">
        <v>0</v>
      </c>
      <c r="G28" s="124">
        <v>34816</v>
      </c>
      <c r="H28" s="124">
        <v>34816</v>
      </c>
      <c r="J28" s="94">
        <v>68000</v>
      </c>
      <c r="K28" s="94"/>
      <c r="L28" s="181">
        <v>68000</v>
      </c>
      <c r="M28" s="124">
        <v>34816</v>
      </c>
      <c r="N28" s="124">
        <v>0</v>
      </c>
      <c r="O28" s="124">
        <v>34816</v>
      </c>
    </row>
    <row r="29" spans="1:15" x14ac:dyDescent="0.3">
      <c r="A29" s="442">
        <v>9001375174</v>
      </c>
      <c r="B29" s="130">
        <v>3412011</v>
      </c>
      <c r="C29" s="131" t="s">
        <v>470</v>
      </c>
      <c r="D29" s="131" t="s">
        <v>613</v>
      </c>
      <c r="E29" s="124">
        <v>27904</v>
      </c>
      <c r="F29" s="124">
        <v>0</v>
      </c>
      <c r="G29" s="124">
        <v>27904</v>
      </c>
      <c r="H29" s="124">
        <v>27904</v>
      </c>
      <c r="I29" s="123"/>
      <c r="J29" s="94">
        <v>54500</v>
      </c>
      <c r="K29" s="183"/>
      <c r="L29" s="181">
        <v>54500</v>
      </c>
      <c r="M29" s="124">
        <v>27904</v>
      </c>
      <c r="N29" s="124">
        <v>0</v>
      </c>
      <c r="O29" s="124">
        <v>27904</v>
      </c>
    </row>
    <row r="30" spans="1:15" x14ac:dyDescent="0.3">
      <c r="A30" s="442">
        <v>9003397329</v>
      </c>
      <c r="B30" s="130">
        <v>3412065</v>
      </c>
      <c r="C30" s="131" t="s">
        <v>483</v>
      </c>
      <c r="D30" s="131" t="s">
        <v>613</v>
      </c>
      <c r="E30" s="124">
        <v>44544</v>
      </c>
      <c r="F30" s="124">
        <v>0</v>
      </c>
      <c r="G30" s="124">
        <v>44544</v>
      </c>
      <c r="H30" s="124">
        <v>44544</v>
      </c>
      <c r="J30" s="94">
        <v>87000</v>
      </c>
      <c r="K30" s="94"/>
      <c r="L30" s="181">
        <v>87000</v>
      </c>
      <c r="M30" s="124">
        <v>44544</v>
      </c>
      <c r="N30" s="124">
        <v>0</v>
      </c>
      <c r="O30" s="124">
        <v>44544</v>
      </c>
    </row>
    <row r="31" spans="1:15" x14ac:dyDescent="0.3">
      <c r="A31" s="442">
        <v>9003032789</v>
      </c>
      <c r="B31" s="130">
        <v>3412237</v>
      </c>
      <c r="C31" s="131" t="s">
        <v>625</v>
      </c>
      <c r="D31" s="131" t="s">
        <v>613</v>
      </c>
      <c r="E31" s="124">
        <v>41728</v>
      </c>
      <c r="F31" s="124">
        <v>0</v>
      </c>
      <c r="G31" s="124">
        <v>41728</v>
      </c>
      <c r="H31" s="124">
        <v>20822.272000000001</v>
      </c>
      <c r="J31" s="94">
        <v>41728</v>
      </c>
      <c r="K31" s="94"/>
      <c r="L31" s="181">
        <v>41728</v>
      </c>
      <c r="M31" s="124">
        <v>20822.272000000001</v>
      </c>
      <c r="N31" s="124">
        <v>0</v>
      </c>
      <c r="O31" s="124">
        <v>20822.272000000001</v>
      </c>
    </row>
    <row r="32" spans="1:15" x14ac:dyDescent="0.3">
      <c r="A32" s="442">
        <v>9003142357</v>
      </c>
      <c r="B32" s="130">
        <v>3412238</v>
      </c>
      <c r="C32" s="131" t="s">
        <v>626</v>
      </c>
      <c r="D32" s="131" t="s">
        <v>613</v>
      </c>
      <c r="E32" s="124">
        <v>39168</v>
      </c>
      <c r="F32" s="124">
        <v>0</v>
      </c>
      <c r="G32" s="124">
        <v>39168</v>
      </c>
      <c r="H32" s="124">
        <v>39168</v>
      </c>
      <c r="J32" s="94">
        <v>76500</v>
      </c>
      <c r="K32" s="94"/>
      <c r="L32" s="181">
        <v>76500</v>
      </c>
      <c r="M32" s="124">
        <v>39168</v>
      </c>
      <c r="N32" s="124">
        <v>0</v>
      </c>
      <c r="O32" s="124">
        <v>39168</v>
      </c>
    </row>
    <row r="33" spans="1:15" x14ac:dyDescent="0.3">
      <c r="A33" s="442">
        <v>9001071597</v>
      </c>
      <c r="B33" s="130">
        <v>3412149</v>
      </c>
      <c r="C33" s="131" t="s">
        <v>494</v>
      </c>
      <c r="D33" s="131" t="s">
        <v>613</v>
      </c>
      <c r="E33" s="124">
        <v>28928</v>
      </c>
      <c r="F33" s="124">
        <v>0</v>
      </c>
      <c r="G33" s="124">
        <v>28928</v>
      </c>
      <c r="H33" s="124">
        <v>28928</v>
      </c>
      <c r="J33" s="94">
        <v>56500</v>
      </c>
      <c r="K33" s="94"/>
      <c r="L33" s="181">
        <v>56500</v>
      </c>
      <c r="M33" s="124">
        <v>28928</v>
      </c>
      <c r="N33" s="124">
        <v>0</v>
      </c>
      <c r="O33" s="124">
        <v>28928</v>
      </c>
    </row>
    <row r="34" spans="1:15" x14ac:dyDescent="0.3">
      <c r="A34" s="442">
        <v>9003097722</v>
      </c>
      <c r="B34" s="130">
        <v>3412236</v>
      </c>
      <c r="C34" s="131" t="s">
        <v>627</v>
      </c>
      <c r="D34" s="131" t="s">
        <v>613</v>
      </c>
      <c r="E34" s="124">
        <v>37376</v>
      </c>
      <c r="F34" s="124">
        <v>0</v>
      </c>
      <c r="G34" s="124">
        <v>37376</v>
      </c>
      <c r="H34" s="124">
        <v>37376</v>
      </c>
      <c r="J34" s="94">
        <v>73000</v>
      </c>
      <c r="K34" s="94"/>
      <c r="L34" s="181">
        <v>73000</v>
      </c>
      <c r="M34" s="124">
        <v>37376</v>
      </c>
      <c r="N34" s="124">
        <v>0</v>
      </c>
      <c r="O34" s="124">
        <v>37376</v>
      </c>
    </row>
    <row r="35" spans="1:15" x14ac:dyDescent="0.3">
      <c r="A35" s="442">
        <v>9001078065</v>
      </c>
      <c r="B35" s="130">
        <v>3412009</v>
      </c>
      <c r="C35" s="131" t="s">
        <v>468</v>
      </c>
      <c r="D35" s="131" t="s">
        <v>613</v>
      </c>
      <c r="E35" s="124">
        <v>34304</v>
      </c>
      <c r="F35" s="124">
        <v>0</v>
      </c>
      <c r="G35" s="124">
        <v>34304</v>
      </c>
      <c r="H35" s="124">
        <v>34304</v>
      </c>
      <c r="J35" s="94">
        <v>67000</v>
      </c>
      <c r="K35" s="94"/>
      <c r="L35" s="181">
        <v>67000</v>
      </c>
      <c r="M35" s="124">
        <v>34304</v>
      </c>
      <c r="N35" s="124">
        <v>0</v>
      </c>
      <c r="O35" s="124">
        <v>34304</v>
      </c>
    </row>
    <row r="36" spans="1:15" x14ac:dyDescent="0.3">
      <c r="A36" s="442">
        <v>9003035142</v>
      </c>
      <c r="B36" s="130">
        <v>3412004</v>
      </c>
      <c r="C36" s="131" t="s">
        <v>628</v>
      </c>
      <c r="D36" s="131" t="s">
        <v>629</v>
      </c>
      <c r="E36" s="124">
        <v>39424</v>
      </c>
      <c r="F36" s="124">
        <v>0</v>
      </c>
      <c r="G36" s="124">
        <v>39424</v>
      </c>
      <c r="H36" s="124">
        <v>39424</v>
      </c>
      <c r="J36" s="94">
        <v>77000</v>
      </c>
      <c r="K36" s="94"/>
      <c r="L36" s="181">
        <v>77000</v>
      </c>
      <c r="M36" s="124">
        <v>39424</v>
      </c>
      <c r="N36" s="124">
        <v>0</v>
      </c>
      <c r="O36" s="124">
        <v>39424</v>
      </c>
    </row>
    <row r="37" spans="1:15" x14ac:dyDescent="0.3">
      <c r="A37" s="442">
        <v>9001362615</v>
      </c>
      <c r="B37" s="130">
        <v>3412098</v>
      </c>
      <c r="C37" s="131" t="s">
        <v>630</v>
      </c>
      <c r="D37" s="131" t="s">
        <v>631</v>
      </c>
      <c r="E37" s="124">
        <v>7014.4</v>
      </c>
      <c r="F37" s="124">
        <v>0</v>
      </c>
      <c r="G37" s="124">
        <v>7014.4</v>
      </c>
      <c r="H37" s="124">
        <v>7014.4000000000005</v>
      </c>
      <c r="J37" s="94">
        <v>68500</v>
      </c>
      <c r="K37" s="94">
        <v>54800</v>
      </c>
      <c r="L37" s="181">
        <v>13700</v>
      </c>
      <c r="M37" s="124">
        <v>7014.4</v>
      </c>
      <c r="N37" s="124">
        <v>0</v>
      </c>
      <c r="O37" s="124">
        <v>7014.4</v>
      </c>
    </row>
    <row r="38" spans="1:15" x14ac:dyDescent="0.3">
      <c r="A38" s="442">
        <v>9000116439</v>
      </c>
      <c r="B38" s="130">
        <v>3412025</v>
      </c>
      <c r="C38" s="131" t="s">
        <v>632</v>
      </c>
      <c r="D38" s="131" t="s">
        <v>633</v>
      </c>
      <c r="E38" s="124">
        <v>12160</v>
      </c>
      <c r="F38" s="124">
        <v>133.25</v>
      </c>
      <c r="G38" s="124">
        <v>12293.25</v>
      </c>
      <c r="H38" s="124">
        <v>12160</v>
      </c>
      <c r="J38" s="94">
        <v>118750</v>
      </c>
      <c r="K38" s="94">
        <v>95000</v>
      </c>
      <c r="L38" s="181">
        <v>23750</v>
      </c>
      <c r="M38" s="124">
        <v>12160</v>
      </c>
      <c r="N38" s="124">
        <v>0</v>
      </c>
      <c r="O38" s="124">
        <v>12160</v>
      </c>
    </row>
    <row r="39" spans="1:15" x14ac:dyDescent="0.3">
      <c r="A39" s="442">
        <v>9000802494</v>
      </c>
      <c r="B39" s="130">
        <v>3413329</v>
      </c>
      <c r="C39" s="131" t="s">
        <v>634</v>
      </c>
      <c r="D39" s="131" t="s">
        <v>633</v>
      </c>
      <c r="E39" s="124">
        <v>6195.2</v>
      </c>
      <c r="F39" s="124">
        <v>-0.10239999999885185</v>
      </c>
      <c r="G39" s="124">
        <v>6195.097600000001</v>
      </c>
      <c r="H39" s="124">
        <v>6195.2</v>
      </c>
      <c r="J39" s="94">
        <v>60500</v>
      </c>
      <c r="K39" s="94">
        <v>48400</v>
      </c>
      <c r="L39" s="181">
        <v>12100</v>
      </c>
      <c r="M39" s="124">
        <v>6195.2</v>
      </c>
      <c r="N39" s="124">
        <v>0</v>
      </c>
      <c r="O39" s="124">
        <v>6195.2</v>
      </c>
    </row>
    <row r="40" spans="1:15" x14ac:dyDescent="0.3">
      <c r="A40" s="442">
        <v>9001087657</v>
      </c>
      <c r="B40" s="130">
        <v>3413956</v>
      </c>
      <c r="C40" s="131" t="s">
        <v>635</v>
      </c>
      <c r="D40" s="131" t="s">
        <v>633</v>
      </c>
      <c r="E40" s="124">
        <v>9676.7999999999993</v>
      </c>
      <c r="F40" s="124">
        <v>0</v>
      </c>
      <c r="G40" s="124">
        <v>9676.7999999999993</v>
      </c>
      <c r="H40" s="124">
        <v>9676.8000000000011</v>
      </c>
      <c r="J40" s="94">
        <v>94500</v>
      </c>
      <c r="K40" s="94">
        <v>75600</v>
      </c>
      <c r="L40" s="181">
        <v>18900</v>
      </c>
      <c r="M40" s="124">
        <v>9676.8000000000011</v>
      </c>
      <c r="N40" s="124">
        <v>0</v>
      </c>
      <c r="O40" s="124">
        <v>9676.8000000000011</v>
      </c>
    </row>
    <row r="41" spans="1:15" x14ac:dyDescent="0.3">
      <c r="A41" s="442">
        <v>9005692730</v>
      </c>
      <c r="B41" s="130">
        <v>3413964</v>
      </c>
      <c r="C41" s="131" t="s">
        <v>567</v>
      </c>
      <c r="D41" s="131" t="s">
        <v>633</v>
      </c>
      <c r="E41" s="124">
        <v>5427.2</v>
      </c>
      <c r="F41" s="124">
        <v>0</v>
      </c>
      <c r="G41" s="124">
        <v>5427.2</v>
      </c>
      <c r="H41" s="124">
        <v>5427.2</v>
      </c>
      <c r="J41" s="94">
        <v>53000</v>
      </c>
      <c r="K41" s="94">
        <v>42400</v>
      </c>
      <c r="L41" s="181">
        <v>10600</v>
      </c>
      <c r="M41" s="124">
        <v>5427.2</v>
      </c>
      <c r="N41" s="124">
        <v>0</v>
      </c>
      <c r="O41" s="124">
        <v>5427.2</v>
      </c>
    </row>
    <row r="42" spans="1:15" x14ac:dyDescent="0.3">
      <c r="A42" s="130">
        <v>9000064018</v>
      </c>
      <c r="B42" s="130">
        <v>3413512</v>
      </c>
      <c r="C42" s="131" t="s">
        <v>636</v>
      </c>
      <c r="D42" s="131" t="s">
        <v>633</v>
      </c>
      <c r="E42" s="124">
        <v>2969.6</v>
      </c>
      <c r="F42" s="124">
        <v>0</v>
      </c>
      <c r="G42" s="124">
        <v>2969.6</v>
      </c>
      <c r="H42" s="124">
        <v>2894.2</v>
      </c>
      <c r="J42" s="94">
        <v>29000</v>
      </c>
      <c r="K42" s="94">
        <v>23200</v>
      </c>
      <c r="L42" s="181">
        <v>5800</v>
      </c>
      <c r="M42" s="124">
        <v>2969.6</v>
      </c>
      <c r="N42" s="124">
        <v>0</v>
      </c>
      <c r="O42" s="124">
        <v>2969.6</v>
      </c>
    </row>
    <row r="43" spans="1:15" x14ac:dyDescent="0.3">
      <c r="A43" s="442">
        <v>9004163730</v>
      </c>
      <c r="B43" s="130">
        <v>3412176</v>
      </c>
      <c r="C43" s="131" t="s">
        <v>637</v>
      </c>
      <c r="D43" s="131" t="s">
        <v>633</v>
      </c>
      <c r="E43" s="124">
        <v>6246.4</v>
      </c>
      <c r="F43" s="124">
        <v>0</v>
      </c>
      <c r="G43" s="124">
        <v>6246.4</v>
      </c>
      <c r="H43" s="124">
        <v>6246.4000000000005</v>
      </c>
      <c r="J43" s="94">
        <v>61000</v>
      </c>
      <c r="K43" s="94">
        <v>48800</v>
      </c>
      <c r="L43" s="181">
        <v>12200</v>
      </c>
      <c r="M43" s="124">
        <v>6246.4</v>
      </c>
      <c r="N43" s="124">
        <v>0</v>
      </c>
      <c r="O43" s="124">
        <v>6246.4</v>
      </c>
    </row>
    <row r="44" spans="1:15" x14ac:dyDescent="0.3">
      <c r="A44" s="442">
        <v>9005562335</v>
      </c>
      <c r="B44" s="130">
        <v>3415200</v>
      </c>
      <c r="C44" s="131" t="s">
        <v>638</v>
      </c>
      <c r="D44" s="131" t="s">
        <v>633</v>
      </c>
      <c r="E44" s="124">
        <v>12057.6</v>
      </c>
      <c r="F44" s="124">
        <v>0</v>
      </c>
      <c r="G44" s="124">
        <v>12057.6</v>
      </c>
      <c r="H44" s="124">
        <v>12057.6</v>
      </c>
      <c r="J44" s="94">
        <v>117750</v>
      </c>
      <c r="K44" s="94">
        <v>94200</v>
      </c>
      <c r="L44" s="181">
        <v>23550</v>
      </c>
      <c r="M44" s="124">
        <v>12057.6</v>
      </c>
      <c r="N44" s="124">
        <v>0</v>
      </c>
      <c r="O44" s="124">
        <v>12057.6</v>
      </c>
    </row>
    <row r="45" spans="1:15" x14ac:dyDescent="0.3">
      <c r="A45" s="442">
        <v>9000082441</v>
      </c>
      <c r="B45" s="130">
        <v>3413523</v>
      </c>
      <c r="C45" s="131" t="s">
        <v>639</v>
      </c>
      <c r="D45" s="131" t="s">
        <v>633</v>
      </c>
      <c r="E45" s="124">
        <v>5273.6</v>
      </c>
      <c r="F45" s="124">
        <v>0</v>
      </c>
      <c r="G45" s="124">
        <v>5273.6</v>
      </c>
      <c r="H45" s="124">
        <v>5273.6</v>
      </c>
      <c r="J45" s="94">
        <v>51500</v>
      </c>
      <c r="K45" s="94">
        <v>41200</v>
      </c>
      <c r="L45" s="181">
        <v>10300</v>
      </c>
      <c r="M45" s="124">
        <v>5273.6</v>
      </c>
      <c r="N45" s="124">
        <v>0</v>
      </c>
      <c r="O45" s="124">
        <v>5273.6</v>
      </c>
    </row>
    <row r="46" spans="1:15" x14ac:dyDescent="0.3">
      <c r="A46" s="442">
        <v>9000151565</v>
      </c>
      <c r="B46" s="130">
        <v>3413599</v>
      </c>
      <c r="C46" s="131" t="s">
        <v>640</v>
      </c>
      <c r="D46" s="131" t="s">
        <v>633</v>
      </c>
      <c r="E46" s="124">
        <v>2790.4</v>
      </c>
      <c r="F46" s="124">
        <v>-633.84000000000015</v>
      </c>
      <c r="G46" s="124">
        <v>2156.56</v>
      </c>
      <c r="H46" s="124">
        <v>2719.55</v>
      </c>
      <c r="J46" s="94">
        <v>27250</v>
      </c>
      <c r="K46" s="94">
        <v>21800</v>
      </c>
      <c r="L46" s="181">
        <v>5450</v>
      </c>
      <c r="M46" s="124">
        <v>2790.4</v>
      </c>
      <c r="N46" s="124">
        <v>0</v>
      </c>
      <c r="O46" s="124">
        <v>2790.4</v>
      </c>
    </row>
    <row r="47" spans="1:15" x14ac:dyDescent="0.3">
      <c r="A47" s="442">
        <v>9000095900</v>
      </c>
      <c r="B47" s="130">
        <v>3413528</v>
      </c>
      <c r="C47" s="131" t="s">
        <v>641</v>
      </c>
      <c r="D47" s="131" t="s">
        <v>633</v>
      </c>
      <c r="E47" s="124">
        <v>3481.6</v>
      </c>
      <c r="F47" s="124">
        <v>0</v>
      </c>
      <c r="G47" s="124">
        <v>3481.6</v>
      </c>
      <c r="H47" s="124">
        <v>3393.2</v>
      </c>
      <c r="J47" s="94">
        <v>34000</v>
      </c>
      <c r="K47" s="94">
        <v>27200</v>
      </c>
      <c r="L47" s="181">
        <v>6800</v>
      </c>
      <c r="M47" s="124">
        <v>3481.6</v>
      </c>
      <c r="N47" s="124">
        <v>0</v>
      </c>
      <c r="O47" s="124">
        <v>3481.6</v>
      </c>
    </row>
    <row r="48" spans="1:15" x14ac:dyDescent="0.3">
      <c r="A48" s="442">
        <v>9000163907</v>
      </c>
      <c r="B48" s="130">
        <v>3413543</v>
      </c>
      <c r="C48" s="131" t="s">
        <v>136</v>
      </c>
      <c r="D48" s="131" t="s">
        <v>633</v>
      </c>
      <c r="E48" s="124">
        <v>5324.8</v>
      </c>
      <c r="F48" s="124">
        <v>0</v>
      </c>
      <c r="G48" s="124">
        <v>5324.8</v>
      </c>
      <c r="H48" s="124">
        <v>5324.8</v>
      </c>
      <c r="J48" s="94">
        <v>52000</v>
      </c>
      <c r="K48" s="94">
        <v>41600</v>
      </c>
      <c r="L48" s="181">
        <v>10400</v>
      </c>
      <c r="M48" s="124">
        <v>5324.8</v>
      </c>
      <c r="N48" s="124">
        <v>0</v>
      </c>
      <c r="O48" s="124">
        <v>5324.8</v>
      </c>
    </row>
    <row r="49" spans="1:15" x14ac:dyDescent="0.3">
      <c r="A49" s="442">
        <v>9000153458</v>
      </c>
      <c r="B49" s="130">
        <v>3413548</v>
      </c>
      <c r="C49" s="131" t="s">
        <v>642</v>
      </c>
      <c r="D49" s="131" t="s">
        <v>633</v>
      </c>
      <c r="E49" s="124">
        <v>3046.4</v>
      </c>
      <c r="F49" s="124">
        <v>0</v>
      </c>
      <c r="G49" s="124">
        <v>3046.4</v>
      </c>
      <c r="H49" s="124">
        <v>2969.05</v>
      </c>
      <c r="J49" s="94">
        <v>29750</v>
      </c>
      <c r="K49" s="94">
        <v>23800</v>
      </c>
      <c r="L49" s="181">
        <v>5950</v>
      </c>
      <c r="M49" s="124">
        <v>3046.4</v>
      </c>
      <c r="N49" s="124">
        <v>0</v>
      </c>
      <c r="O49" s="124">
        <v>3046.4</v>
      </c>
    </row>
    <row r="50" spans="1:15" x14ac:dyDescent="0.3">
      <c r="A50" s="442">
        <v>9000133007</v>
      </c>
      <c r="B50" s="130">
        <v>3413551</v>
      </c>
      <c r="C50" s="131" t="s">
        <v>643</v>
      </c>
      <c r="D50" s="131" t="s">
        <v>633</v>
      </c>
      <c r="E50" s="124">
        <v>2508.8000000000002</v>
      </c>
      <c r="F50" s="124">
        <v>0</v>
      </c>
      <c r="G50" s="124">
        <v>2508.8000000000002</v>
      </c>
      <c r="H50" s="124">
        <v>2445.1</v>
      </c>
      <c r="J50" s="94">
        <v>24500</v>
      </c>
      <c r="K50" s="94">
        <v>19600</v>
      </c>
      <c r="L50" s="181">
        <v>4900</v>
      </c>
      <c r="M50" s="124">
        <v>2508.8000000000002</v>
      </c>
      <c r="N50" s="124">
        <v>0</v>
      </c>
      <c r="O50" s="124">
        <v>2508.8000000000002</v>
      </c>
    </row>
    <row r="51" spans="1:15" x14ac:dyDescent="0.3">
      <c r="A51" s="442">
        <v>9000178815</v>
      </c>
      <c r="B51" s="130">
        <v>3413633</v>
      </c>
      <c r="C51" s="131" t="s">
        <v>644</v>
      </c>
      <c r="D51" s="131" t="s">
        <v>633</v>
      </c>
      <c r="E51" s="124">
        <v>4275.2</v>
      </c>
      <c r="F51" s="124">
        <v>0</v>
      </c>
      <c r="G51" s="124">
        <v>4275.2</v>
      </c>
      <c r="H51" s="124">
        <v>4166.6499999999996</v>
      </c>
      <c r="J51" s="94">
        <v>41750</v>
      </c>
      <c r="K51" s="94">
        <v>33400</v>
      </c>
      <c r="L51" s="181">
        <v>8350</v>
      </c>
      <c r="M51" s="124">
        <v>4275.2</v>
      </c>
      <c r="N51" s="124">
        <v>0</v>
      </c>
      <c r="O51" s="124">
        <v>4275.2</v>
      </c>
    </row>
    <row r="52" spans="1:15" x14ac:dyDescent="0.3">
      <c r="A52" s="442">
        <v>9000099286</v>
      </c>
      <c r="B52" s="130">
        <v>3413558</v>
      </c>
      <c r="C52" s="131" t="s">
        <v>645</v>
      </c>
      <c r="D52" s="131" t="s">
        <v>633</v>
      </c>
      <c r="E52" s="124">
        <v>3020.8</v>
      </c>
      <c r="F52" s="124">
        <v>0</v>
      </c>
      <c r="G52" s="124">
        <v>3020.8</v>
      </c>
      <c r="H52" s="124">
        <v>2944.1</v>
      </c>
      <c r="J52" s="94">
        <v>29500</v>
      </c>
      <c r="K52" s="94">
        <v>23600</v>
      </c>
      <c r="L52" s="181">
        <v>5900</v>
      </c>
      <c r="M52" s="124">
        <v>3020.8</v>
      </c>
      <c r="N52" s="124">
        <v>0</v>
      </c>
      <c r="O52" s="124">
        <v>3020.8</v>
      </c>
    </row>
    <row r="53" spans="1:15" x14ac:dyDescent="0.3">
      <c r="A53" s="442">
        <v>9000091602</v>
      </c>
      <c r="B53" s="130">
        <v>3413571</v>
      </c>
      <c r="C53" s="131" t="s">
        <v>646</v>
      </c>
      <c r="D53" s="131" t="s">
        <v>633</v>
      </c>
      <c r="E53" s="124">
        <v>4736</v>
      </c>
      <c r="F53" s="124">
        <v>0</v>
      </c>
      <c r="G53" s="124">
        <v>4736</v>
      </c>
      <c r="H53" s="124">
        <v>4615.75</v>
      </c>
      <c r="J53" s="94">
        <v>46250</v>
      </c>
      <c r="K53" s="94">
        <v>37000</v>
      </c>
      <c r="L53" s="181">
        <v>9250</v>
      </c>
      <c r="M53" s="124">
        <v>4736</v>
      </c>
      <c r="N53" s="124">
        <v>0</v>
      </c>
      <c r="O53" s="124">
        <v>4736</v>
      </c>
    </row>
    <row r="54" spans="1:15" x14ac:dyDescent="0.3">
      <c r="A54" s="442">
        <v>9001186159</v>
      </c>
      <c r="B54" s="130">
        <v>3413573</v>
      </c>
      <c r="C54" s="131" t="s">
        <v>647</v>
      </c>
      <c r="D54" s="131" t="s">
        <v>633</v>
      </c>
      <c r="E54" s="124">
        <v>3686.4</v>
      </c>
      <c r="F54" s="124">
        <v>0</v>
      </c>
      <c r="G54" s="124">
        <v>3686.4</v>
      </c>
      <c r="H54" s="124">
        <v>3592.8</v>
      </c>
      <c r="J54" s="94">
        <v>36000</v>
      </c>
      <c r="K54" s="94">
        <v>28800</v>
      </c>
      <c r="L54" s="181">
        <v>7200</v>
      </c>
      <c r="M54" s="124">
        <v>3686.4</v>
      </c>
      <c r="N54" s="124">
        <v>0</v>
      </c>
      <c r="O54" s="124">
        <v>3686.4</v>
      </c>
    </row>
    <row r="55" spans="1:15" x14ac:dyDescent="0.3">
      <c r="A55" s="443">
        <v>9000130268</v>
      </c>
      <c r="B55" s="133">
        <v>3412037</v>
      </c>
      <c r="C55" s="134" t="s">
        <v>478</v>
      </c>
      <c r="D55" s="134" t="s">
        <v>633</v>
      </c>
      <c r="E55" s="124">
        <v>9139.2000000000007</v>
      </c>
      <c r="F55" s="124">
        <v>126.10000000000036</v>
      </c>
      <c r="G55" s="124">
        <v>9265.3000000000011</v>
      </c>
      <c r="H55" s="124">
        <v>9139.2000000000007</v>
      </c>
      <c r="J55" s="94">
        <v>89250</v>
      </c>
      <c r="K55" s="94">
        <v>71400</v>
      </c>
      <c r="L55" s="181">
        <v>17850</v>
      </c>
      <c r="M55" s="124">
        <v>9139.2000000000007</v>
      </c>
      <c r="N55" s="124">
        <v>0</v>
      </c>
      <c r="O55" s="124">
        <v>9139.2000000000007</v>
      </c>
    </row>
    <row r="56" spans="1:15" x14ac:dyDescent="0.3">
      <c r="A56" s="442">
        <v>9000152739</v>
      </c>
      <c r="B56" s="130">
        <v>3413635</v>
      </c>
      <c r="C56" s="131" t="s">
        <v>648</v>
      </c>
      <c r="D56" s="131" t="s">
        <v>633</v>
      </c>
      <c r="E56" s="124">
        <v>5632</v>
      </c>
      <c r="F56" s="124">
        <v>0</v>
      </c>
      <c r="G56" s="124">
        <v>5632</v>
      </c>
      <c r="H56" s="124">
        <v>5632</v>
      </c>
      <c r="J56" s="94">
        <v>55000</v>
      </c>
      <c r="K56" s="94">
        <v>44000</v>
      </c>
      <c r="L56" s="181">
        <v>11000</v>
      </c>
      <c r="M56" s="124">
        <v>5632</v>
      </c>
      <c r="N56" s="124">
        <v>0</v>
      </c>
      <c r="O56" s="124">
        <v>5632</v>
      </c>
    </row>
    <row r="57" spans="1:15" x14ac:dyDescent="0.3">
      <c r="A57" s="442">
        <v>9000106162</v>
      </c>
      <c r="B57" s="130">
        <v>3413582</v>
      </c>
      <c r="C57" s="131" t="s">
        <v>154</v>
      </c>
      <c r="D57" s="131" t="s">
        <v>633</v>
      </c>
      <c r="E57" s="124">
        <v>3507.2</v>
      </c>
      <c r="F57" s="124">
        <v>0</v>
      </c>
      <c r="G57" s="124">
        <v>3507.2</v>
      </c>
      <c r="H57" s="124">
        <v>3418.15</v>
      </c>
      <c r="J57" s="94">
        <v>34250</v>
      </c>
      <c r="K57" s="94">
        <v>27400</v>
      </c>
      <c r="L57" s="181">
        <v>6850</v>
      </c>
      <c r="M57" s="124">
        <v>3507.2</v>
      </c>
      <c r="N57" s="124">
        <v>0</v>
      </c>
      <c r="O57" s="124">
        <v>3507.2</v>
      </c>
    </row>
    <row r="58" spans="1:15" x14ac:dyDescent="0.3">
      <c r="A58" s="442">
        <v>9000126535</v>
      </c>
      <c r="B58" s="130">
        <v>3413606</v>
      </c>
      <c r="C58" s="131" t="s">
        <v>649</v>
      </c>
      <c r="D58" s="131" t="s">
        <v>633</v>
      </c>
      <c r="E58" s="124">
        <v>3261.44</v>
      </c>
      <c r="F58" s="124">
        <v>0</v>
      </c>
      <c r="G58" s="124">
        <v>3261.44</v>
      </c>
      <c r="H58" s="124">
        <v>3321.3440000000001</v>
      </c>
      <c r="J58" s="94">
        <v>33280</v>
      </c>
      <c r="K58" s="94">
        <v>26624</v>
      </c>
      <c r="L58" s="181">
        <v>6656</v>
      </c>
      <c r="M58" s="124">
        <v>3261.44</v>
      </c>
      <c r="N58" s="124">
        <v>0</v>
      </c>
      <c r="O58" s="124">
        <v>3261.44</v>
      </c>
    </row>
    <row r="59" spans="1:15" x14ac:dyDescent="0.3">
      <c r="A59" s="442">
        <v>9000126535</v>
      </c>
      <c r="B59" s="130">
        <v>3413584</v>
      </c>
      <c r="C59" s="131" t="s">
        <v>552</v>
      </c>
      <c r="D59" s="131" t="s">
        <v>633</v>
      </c>
      <c r="E59" s="124">
        <v>3394.56</v>
      </c>
      <c r="F59" s="124">
        <v>0</v>
      </c>
      <c r="G59" s="124">
        <v>3394.56</v>
      </c>
      <c r="H59" s="124">
        <v>6656</v>
      </c>
      <c r="J59" s="94">
        <v>65000</v>
      </c>
      <c r="K59" s="94">
        <v>52000</v>
      </c>
      <c r="L59" s="181">
        <v>13000</v>
      </c>
      <c r="M59" s="124">
        <v>6656</v>
      </c>
      <c r="N59" s="124">
        <v>0</v>
      </c>
      <c r="O59" s="124">
        <v>6656</v>
      </c>
    </row>
    <row r="60" spans="1:15" x14ac:dyDescent="0.3">
      <c r="A60" s="442">
        <v>9000097100</v>
      </c>
      <c r="B60" s="130">
        <v>3413588</v>
      </c>
      <c r="C60" s="131" t="s">
        <v>650</v>
      </c>
      <c r="D60" s="131" t="s">
        <v>633</v>
      </c>
      <c r="E60" s="124">
        <v>7065.6</v>
      </c>
      <c r="F60" s="124">
        <v>0</v>
      </c>
      <c r="G60" s="124">
        <v>7065.6</v>
      </c>
      <c r="H60" s="124">
        <v>7065.6</v>
      </c>
      <c r="J60" s="94">
        <v>69000</v>
      </c>
      <c r="K60" s="94">
        <v>55200</v>
      </c>
      <c r="L60" s="181">
        <v>13800</v>
      </c>
      <c r="M60" s="124">
        <v>7065.6</v>
      </c>
      <c r="N60" s="124">
        <v>0</v>
      </c>
      <c r="O60" s="124">
        <v>7065.6</v>
      </c>
    </row>
    <row r="61" spans="1:15" x14ac:dyDescent="0.3">
      <c r="A61" s="442">
        <v>9000124506</v>
      </c>
      <c r="B61" s="130">
        <v>3413967</v>
      </c>
      <c r="C61" s="131" t="s">
        <v>651</v>
      </c>
      <c r="D61" s="131" t="s">
        <v>633</v>
      </c>
      <c r="E61" s="124">
        <v>5427.2</v>
      </c>
      <c r="F61" s="124">
        <v>0</v>
      </c>
      <c r="G61" s="124">
        <v>5427.2</v>
      </c>
      <c r="H61" s="124">
        <v>5427.2</v>
      </c>
      <c r="J61" s="94">
        <v>53000</v>
      </c>
      <c r="K61" s="94">
        <v>42400</v>
      </c>
      <c r="L61" s="181">
        <v>10600</v>
      </c>
      <c r="M61" s="124">
        <v>5427.2</v>
      </c>
      <c r="N61" s="124">
        <v>0</v>
      </c>
      <c r="O61" s="124">
        <v>5427.2</v>
      </c>
    </row>
    <row r="62" spans="1:15" x14ac:dyDescent="0.3">
      <c r="A62" s="442">
        <v>9004921330</v>
      </c>
      <c r="B62" s="130">
        <v>3413963</v>
      </c>
      <c r="C62" s="131" t="s">
        <v>652</v>
      </c>
      <c r="D62" s="131" t="s">
        <v>633</v>
      </c>
      <c r="E62" s="124">
        <v>8396.7999999999993</v>
      </c>
      <c r="F62" s="124">
        <v>0</v>
      </c>
      <c r="G62" s="124">
        <v>8396.7999999999993</v>
      </c>
      <c r="H62" s="124">
        <v>8396.7999999999993</v>
      </c>
      <c r="J62" s="94">
        <v>82000</v>
      </c>
      <c r="K62" s="94">
        <v>65600</v>
      </c>
      <c r="L62" s="181">
        <v>16400</v>
      </c>
      <c r="M62" s="124">
        <v>8396.7999999999993</v>
      </c>
      <c r="N62" s="124">
        <v>0</v>
      </c>
      <c r="O62" s="124">
        <v>8396.7999999999993</v>
      </c>
    </row>
    <row r="63" spans="1:15" x14ac:dyDescent="0.3">
      <c r="J63" s="94"/>
      <c r="K63" s="94"/>
      <c r="L63" s="94"/>
    </row>
    <row r="64" spans="1:15" x14ac:dyDescent="0.3">
      <c r="A64" s="135" t="s">
        <v>1114</v>
      </c>
      <c r="D64" s="135"/>
      <c r="E64" s="184">
        <v>1273992.8399999999</v>
      </c>
      <c r="F64" s="184">
        <v>2997.0975999999964</v>
      </c>
      <c r="G64" s="184">
        <v>1276989.9376000003</v>
      </c>
      <c r="H64" s="184">
        <v>1259413.7660000003</v>
      </c>
      <c r="J64" s="185">
        <v>3629408</v>
      </c>
      <c r="K64" s="185">
        <v>1165024</v>
      </c>
      <c r="L64" s="185">
        <v>2464384</v>
      </c>
      <c r="M64" s="186">
        <v>1260745.5119999999</v>
      </c>
      <c r="N64" s="186">
        <v>0</v>
      </c>
      <c r="O64" s="186">
        <v>1260745.5119999999</v>
      </c>
    </row>
    <row r="65" spans="1:15" x14ac:dyDescent="0.3">
      <c r="A65" s="135"/>
      <c r="D65" s="135"/>
      <c r="E65" s="187"/>
      <c r="F65" s="187"/>
      <c r="G65" s="187"/>
      <c r="H65" s="187"/>
      <c r="I65" s="188"/>
      <c r="J65" s="189"/>
      <c r="K65" s="189"/>
      <c r="L65" s="189"/>
      <c r="M65" s="190"/>
      <c r="N65" s="190"/>
      <c r="O65" s="190"/>
    </row>
    <row r="66" spans="1:15" x14ac:dyDescent="0.3">
      <c r="A66" s="123" t="s">
        <v>1115</v>
      </c>
      <c r="D66" s="135"/>
      <c r="E66" s="187"/>
      <c r="F66" s="187"/>
      <c r="G66" s="187"/>
      <c r="H66" s="187"/>
      <c r="I66" s="188"/>
      <c r="J66" s="189"/>
      <c r="K66" s="189"/>
      <c r="L66" s="189"/>
      <c r="M66" s="190"/>
      <c r="N66" s="190"/>
      <c r="O66" s="190"/>
    </row>
    <row r="67" spans="1:15" x14ac:dyDescent="0.3">
      <c r="A67" s="442">
        <v>9001062814</v>
      </c>
      <c r="B67" s="130">
        <v>3412041</v>
      </c>
      <c r="C67" s="131" t="s">
        <v>653</v>
      </c>
      <c r="D67" s="131" t="s">
        <v>654</v>
      </c>
      <c r="E67" s="124">
        <v>8038.4</v>
      </c>
      <c r="F67" s="124">
        <v>0</v>
      </c>
      <c r="G67" s="124">
        <v>8038.4</v>
      </c>
      <c r="H67" s="124">
        <v>8038.4000000000005</v>
      </c>
      <c r="J67" s="94">
        <v>78500</v>
      </c>
      <c r="K67" s="94">
        <v>62800</v>
      </c>
      <c r="L67" s="181">
        <v>15700</v>
      </c>
      <c r="M67" s="124">
        <v>8038.4</v>
      </c>
      <c r="N67" s="124">
        <v>0</v>
      </c>
      <c r="O67" s="124">
        <v>8038.4</v>
      </c>
    </row>
    <row r="68" spans="1:15" x14ac:dyDescent="0.3">
      <c r="A68" s="442">
        <v>9006507456</v>
      </c>
      <c r="B68" s="93">
        <v>3412020</v>
      </c>
      <c r="C68" t="s">
        <v>655</v>
      </c>
      <c r="D68" s="131" t="s">
        <v>654</v>
      </c>
      <c r="E68" s="124">
        <v>12800</v>
      </c>
      <c r="F68" s="124">
        <v>0</v>
      </c>
      <c r="G68" s="124">
        <v>12800</v>
      </c>
      <c r="H68" s="124">
        <v>12800</v>
      </c>
      <c r="J68" s="94">
        <v>125000</v>
      </c>
      <c r="K68" s="94">
        <v>100000</v>
      </c>
      <c r="L68" s="181">
        <v>25000</v>
      </c>
      <c r="M68" s="124">
        <v>12800</v>
      </c>
      <c r="N68" s="124">
        <v>0</v>
      </c>
      <c r="O68" s="124">
        <v>12800</v>
      </c>
    </row>
    <row r="69" spans="1:15" x14ac:dyDescent="0.3">
      <c r="A69" s="445">
        <v>9006609559</v>
      </c>
      <c r="B69" s="191">
        <v>3412223</v>
      </c>
      <c r="C69" s="192" t="s">
        <v>293</v>
      </c>
      <c r="D69" s="192" t="s">
        <v>654</v>
      </c>
      <c r="E69" s="124">
        <v>12697.6</v>
      </c>
      <c r="F69" s="124">
        <v>31.309999999999491</v>
      </c>
      <c r="G69" s="124">
        <v>12728.91</v>
      </c>
      <c r="H69" s="124">
        <v>12697.6</v>
      </c>
      <c r="J69" s="94">
        <v>124000</v>
      </c>
      <c r="K69" s="94">
        <v>99200</v>
      </c>
      <c r="L69" s="181">
        <v>24800</v>
      </c>
      <c r="M69" s="124">
        <v>12697.6</v>
      </c>
      <c r="N69" s="124">
        <v>0</v>
      </c>
      <c r="O69" s="124">
        <v>12697.6</v>
      </c>
    </row>
    <row r="70" spans="1:15" x14ac:dyDescent="0.3">
      <c r="A70" s="445">
        <v>9001065880</v>
      </c>
      <c r="B70" s="191">
        <v>3413966</v>
      </c>
      <c r="C70" s="192" t="s">
        <v>294</v>
      </c>
      <c r="D70" s="192" t="s">
        <v>654</v>
      </c>
      <c r="E70" s="124">
        <v>3174.4</v>
      </c>
      <c r="F70" s="124">
        <v>0</v>
      </c>
      <c r="G70" s="124">
        <v>3174.4</v>
      </c>
      <c r="H70" s="124">
        <v>3093.8</v>
      </c>
      <c r="J70" s="94">
        <v>31000</v>
      </c>
      <c r="K70" s="94">
        <v>24800</v>
      </c>
      <c r="L70" s="181">
        <v>6200</v>
      </c>
      <c r="M70" s="124">
        <v>3174.4</v>
      </c>
      <c r="N70" s="124">
        <v>0</v>
      </c>
      <c r="O70" s="124">
        <v>3174.4</v>
      </c>
    </row>
    <row r="71" spans="1:15" x14ac:dyDescent="0.3">
      <c r="A71" s="446"/>
      <c r="B71" s="191"/>
      <c r="C71" s="192"/>
      <c r="D71" s="192"/>
      <c r="E71" s="124"/>
      <c r="F71" s="124"/>
      <c r="G71" s="124"/>
      <c r="H71" s="124"/>
      <c r="J71" s="94"/>
      <c r="K71" s="94"/>
      <c r="L71" s="181"/>
      <c r="M71" s="124"/>
      <c r="N71" s="124"/>
      <c r="O71" s="124"/>
    </row>
    <row r="72" spans="1:15" x14ac:dyDescent="0.3">
      <c r="A72" s="123" t="s">
        <v>1115</v>
      </c>
      <c r="D72" s="135"/>
      <c r="E72" s="184">
        <v>36710.400000000001</v>
      </c>
      <c r="F72" s="184">
        <v>31.309999999999491</v>
      </c>
      <c r="G72" s="184">
        <v>36741.71</v>
      </c>
      <c r="H72" s="184">
        <v>36629.800000000003</v>
      </c>
      <c r="I72" s="188"/>
      <c r="J72" s="193">
        <v>358500</v>
      </c>
      <c r="K72" s="193">
        <v>286800</v>
      </c>
      <c r="L72" s="193">
        <v>71700</v>
      </c>
      <c r="M72" s="184">
        <v>36710.400000000001</v>
      </c>
      <c r="N72" s="184">
        <v>0</v>
      </c>
      <c r="O72" s="184">
        <v>36710.400000000001</v>
      </c>
    </row>
    <row r="73" spans="1:15" x14ac:dyDescent="0.3">
      <c r="A73" s="135"/>
      <c r="D73" s="135"/>
      <c r="E73" s="187"/>
      <c r="F73" s="187"/>
      <c r="G73" s="187"/>
      <c r="H73" s="187"/>
      <c r="I73" s="188"/>
      <c r="J73" s="189"/>
      <c r="K73" s="65"/>
      <c r="L73" s="94"/>
    </row>
    <row r="74" spans="1:15" x14ac:dyDescent="0.3">
      <c r="A74" s="123" t="s">
        <v>1116</v>
      </c>
      <c r="H74" s="126" t="s">
        <v>656</v>
      </c>
      <c r="J74" s="178" t="s">
        <v>657</v>
      </c>
      <c r="K74" s="194">
        <v>0.8</v>
      </c>
      <c r="L74" s="178" t="s">
        <v>601</v>
      </c>
      <c r="M74" s="126" t="s">
        <v>658</v>
      </c>
      <c r="N74" s="126" t="s">
        <v>1110</v>
      </c>
      <c r="O74" s="126" t="s">
        <v>1111</v>
      </c>
    </row>
    <row r="75" spans="1:15" x14ac:dyDescent="0.3">
      <c r="A75" s="123"/>
      <c r="C75" t="s">
        <v>599</v>
      </c>
      <c r="E75" s="126">
        <v>0.499</v>
      </c>
      <c r="F75" s="126" t="s">
        <v>600</v>
      </c>
      <c r="G75" s="126" t="s">
        <v>601</v>
      </c>
      <c r="H75" s="126">
        <v>0.499</v>
      </c>
      <c r="J75" s="178" t="s">
        <v>602</v>
      </c>
      <c r="K75" s="179" t="s">
        <v>603</v>
      </c>
      <c r="L75" s="178" t="s">
        <v>602</v>
      </c>
      <c r="M75" s="126">
        <v>0.499</v>
      </c>
      <c r="N75" s="126" t="s">
        <v>1112</v>
      </c>
      <c r="O75" s="126" t="s">
        <v>207</v>
      </c>
    </row>
    <row r="76" spans="1:15" x14ac:dyDescent="0.3">
      <c r="A76" s="123"/>
      <c r="D76" t="s">
        <v>604</v>
      </c>
      <c r="E76" s="126" t="s">
        <v>605</v>
      </c>
      <c r="F76" s="126" t="s">
        <v>606</v>
      </c>
      <c r="G76" s="126" t="s">
        <v>606</v>
      </c>
      <c r="H76" s="126" t="s">
        <v>607</v>
      </c>
      <c r="J76" s="178" t="s">
        <v>608</v>
      </c>
      <c r="K76" s="179" t="s">
        <v>609</v>
      </c>
      <c r="L76" s="178" t="s">
        <v>608</v>
      </c>
      <c r="M76" s="126" t="s">
        <v>610</v>
      </c>
      <c r="N76" s="126" t="s">
        <v>207</v>
      </c>
      <c r="O76" s="126" t="s">
        <v>1113</v>
      </c>
    </row>
    <row r="77" spans="1:15" x14ac:dyDescent="0.3">
      <c r="A77" s="123"/>
      <c r="E77" s="126"/>
      <c r="F77" s="126"/>
      <c r="G77" s="126"/>
      <c r="H77" s="126"/>
      <c r="J77" s="178"/>
      <c r="K77" s="179"/>
      <c r="L77" s="178"/>
      <c r="M77" s="126"/>
      <c r="N77" s="126"/>
      <c r="O77" s="126"/>
    </row>
    <row r="78" spans="1:15" x14ac:dyDescent="0.3">
      <c r="A78" s="442">
        <v>9001378184</v>
      </c>
      <c r="B78" s="130">
        <v>3412008</v>
      </c>
      <c r="C78" s="131" t="s">
        <v>54</v>
      </c>
      <c r="D78" s="131" t="s">
        <v>613</v>
      </c>
      <c r="E78" s="124">
        <v>16966</v>
      </c>
      <c r="F78" s="124">
        <v>0</v>
      </c>
      <c r="G78" s="124">
        <v>16966</v>
      </c>
      <c r="H78" s="124">
        <v>16966</v>
      </c>
      <c r="J78" s="94">
        <v>34000</v>
      </c>
      <c r="K78" s="94"/>
      <c r="L78" s="181">
        <v>34000</v>
      </c>
      <c r="M78" s="124">
        <v>16966</v>
      </c>
      <c r="N78" s="124">
        <v>0</v>
      </c>
      <c r="O78" s="124">
        <v>16966</v>
      </c>
    </row>
    <row r="79" spans="1:15" x14ac:dyDescent="0.3">
      <c r="A79" s="442">
        <v>9001366297</v>
      </c>
      <c r="B79" s="130">
        <v>3412010</v>
      </c>
      <c r="C79" s="131" t="s">
        <v>659</v>
      </c>
      <c r="D79" s="131" t="s">
        <v>613</v>
      </c>
      <c r="E79" s="124">
        <v>19960</v>
      </c>
      <c r="F79" s="124">
        <v>0</v>
      </c>
      <c r="G79" s="124">
        <v>19960</v>
      </c>
      <c r="H79" s="124">
        <v>19960</v>
      </c>
      <c r="J79" s="94">
        <v>40000</v>
      </c>
      <c r="K79" s="94"/>
      <c r="L79" s="181">
        <v>40000</v>
      </c>
      <c r="M79" s="124">
        <v>19960</v>
      </c>
      <c r="N79" s="124">
        <v>0</v>
      </c>
      <c r="O79" s="124">
        <v>19960</v>
      </c>
    </row>
    <row r="80" spans="1:15" x14ac:dyDescent="0.3">
      <c r="A80" s="442">
        <v>9001381529</v>
      </c>
      <c r="B80" s="130">
        <v>3412014</v>
      </c>
      <c r="C80" s="131" t="s">
        <v>660</v>
      </c>
      <c r="D80" s="131" t="s">
        <v>613</v>
      </c>
      <c r="E80" s="124">
        <v>16591.75</v>
      </c>
      <c r="F80" s="124">
        <v>0</v>
      </c>
      <c r="G80" s="124">
        <v>16591.75</v>
      </c>
      <c r="H80" s="124">
        <v>16591.75</v>
      </c>
      <c r="J80" s="94">
        <v>33250</v>
      </c>
      <c r="K80" s="94"/>
      <c r="L80" s="181">
        <v>33250</v>
      </c>
      <c r="M80" s="124">
        <v>16591.75</v>
      </c>
      <c r="N80" s="124">
        <v>0</v>
      </c>
      <c r="O80" s="124">
        <v>16591.75</v>
      </c>
    </row>
    <row r="81" spans="1:15" x14ac:dyDescent="0.3">
      <c r="A81" s="442">
        <v>9001063431</v>
      </c>
      <c r="B81" s="130">
        <v>3412171</v>
      </c>
      <c r="C81" s="131" t="s">
        <v>661</v>
      </c>
      <c r="D81" s="131" t="s">
        <v>613</v>
      </c>
      <c r="E81" s="124">
        <v>19461</v>
      </c>
      <c r="F81" s="124">
        <v>0</v>
      </c>
      <c r="G81" s="124">
        <v>19461</v>
      </c>
      <c r="H81" s="124">
        <v>19461</v>
      </c>
      <c r="J81" s="94">
        <v>39000</v>
      </c>
      <c r="K81" s="94"/>
      <c r="L81" s="181">
        <v>39000</v>
      </c>
      <c r="M81" s="124">
        <v>19461</v>
      </c>
      <c r="N81" s="124">
        <v>0</v>
      </c>
      <c r="O81" s="124">
        <v>19461</v>
      </c>
    </row>
    <row r="82" spans="1:15" x14ac:dyDescent="0.3">
      <c r="A82" s="442">
        <v>9001368453</v>
      </c>
      <c r="B82" s="130">
        <v>3412017</v>
      </c>
      <c r="C82" s="131" t="s">
        <v>472</v>
      </c>
      <c r="D82" s="131" t="s">
        <v>613</v>
      </c>
      <c r="E82" s="124">
        <v>19960</v>
      </c>
      <c r="F82" s="124">
        <v>0</v>
      </c>
      <c r="G82" s="124">
        <v>19960</v>
      </c>
      <c r="H82" s="124">
        <v>19960</v>
      </c>
      <c r="J82" s="94">
        <v>40000</v>
      </c>
      <c r="K82" s="94"/>
      <c r="L82" s="181">
        <v>40000</v>
      </c>
      <c r="M82" s="124">
        <v>19960</v>
      </c>
      <c r="N82" s="124">
        <v>0</v>
      </c>
      <c r="O82" s="124">
        <v>19960</v>
      </c>
    </row>
    <row r="83" spans="1:15" x14ac:dyDescent="0.3">
      <c r="A83" s="442">
        <v>9001266474</v>
      </c>
      <c r="B83" s="130">
        <v>3413023</v>
      </c>
      <c r="C83" s="131" t="s">
        <v>662</v>
      </c>
      <c r="D83" s="131" t="s">
        <v>613</v>
      </c>
      <c r="E83" s="124">
        <v>22455</v>
      </c>
      <c r="F83" s="124">
        <v>0</v>
      </c>
      <c r="G83" s="124">
        <v>22455</v>
      </c>
      <c r="H83" s="124">
        <v>22455</v>
      </c>
      <c r="J83" s="94">
        <v>45000</v>
      </c>
      <c r="K83" s="94"/>
      <c r="L83" s="181">
        <v>45000</v>
      </c>
      <c r="M83" s="124">
        <v>22455</v>
      </c>
      <c r="N83" s="124">
        <v>0</v>
      </c>
      <c r="O83" s="124">
        <v>22455</v>
      </c>
    </row>
    <row r="84" spans="1:15" x14ac:dyDescent="0.3">
      <c r="A84" s="442">
        <v>9001077904</v>
      </c>
      <c r="B84" s="130">
        <v>3412001</v>
      </c>
      <c r="C84" s="131" t="s">
        <v>663</v>
      </c>
      <c r="D84" s="131" t="s">
        <v>613</v>
      </c>
      <c r="E84" s="124">
        <v>26112</v>
      </c>
      <c r="F84" s="124">
        <v>663</v>
      </c>
      <c r="G84" s="124">
        <v>26775</v>
      </c>
      <c r="H84" s="124">
        <v>25449</v>
      </c>
      <c r="J84" s="94">
        <v>51000</v>
      </c>
      <c r="K84" s="94"/>
      <c r="L84" s="181">
        <v>51000</v>
      </c>
      <c r="M84" s="124">
        <v>26112</v>
      </c>
      <c r="N84" s="124">
        <v>0</v>
      </c>
      <c r="O84" s="124">
        <v>26112</v>
      </c>
    </row>
    <row r="85" spans="1:15" x14ac:dyDescent="0.3">
      <c r="A85" s="442">
        <v>9001372404</v>
      </c>
      <c r="B85" s="130">
        <v>3412218</v>
      </c>
      <c r="C85" s="131" t="s">
        <v>664</v>
      </c>
      <c r="D85" s="131" t="s">
        <v>613</v>
      </c>
      <c r="E85" s="124">
        <v>12225.5</v>
      </c>
      <c r="F85" s="124">
        <v>0</v>
      </c>
      <c r="G85" s="124">
        <v>12225.5</v>
      </c>
      <c r="H85" s="124">
        <v>12225.5</v>
      </c>
      <c r="J85" s="94">
        <v>24500</v>
      </c>
      <c r="K85" s="94"/>
      <c r="L85" s="181">
        <v>24500</v>
      </c>
      <c r="M85" s="124">
        <v>12225.5</v>
      </c>
      <c r="N85" s="124">
        <v>0</v>
      </c>
      <c r="O85" s="124">
        <v>12225.5</v>
      </c>
    </row>
    <row r="86" spans="1:15" x14ac:dyDescent="0.3">
      <c r="A86" s="442">
        <v>9001074585</v>
      </c>
      <c r="B86" s="130">
        <v>3412064</v>
      </c>
      <c r="C86" s="131" t="s">
        <v>665</v>
      </c>
      <c r="D86" s="131" t="s">
        <v>613</v>
      </c>
      <c r="E86" s="124">
        <v>18837.25</v>
      </c>
      <c r="F86" s="124">
        <v>0</v>
      </c>
      <c r="G86" s="124">
        <v>18837.25</v>
      </c>
      <c r="H86" s="124">
        <v>18837.25</v>
      </c>
      <c r="J86" s="94">
        <v>37750</v>
      </c>
      <c r="K86" s="94"/>
      <c r="L86" s="181">
        <v>37750</v>
      </c>
      <c r="M86" s="124">
        <v>18837.25</v>
      </c>
      <c r="N86" s="124">
        <v>0</v>
      </c>
      <c r="O86" s="124">
        <v>18837.25</v>
      </c>
    </row>
    <row r="87" spans="1:15" x14ac:dyDescent="0.3">
      <c r="A87" s="442">
        <v>9001048358</v>
      </c>
      <c r="B87" s="130">
        <v>3412214</v>
      </c>
      <c r="C87" s="131" t="s">
        <v>666</v>
      </c>
      <c r="D87" s="131" t="s">
        <v>613</v>
      </c>
      <c r="E87" s="124">
        <v>26112</v>
      </c>
      <c r="F87" s="124">
        <v>663</v>
      </c>
      <c r="G87" s="124">
        <v>26775</v>
      </c>
      <c r="H87" s="124">
        <v>25449</v>
      </c>
      <c r="J87" s="94">
        <v>51000</v>
      </c>
      <c r="K87" s="94"/>
      <c r="L87" s="181">
        <v>51000</v>
      </c>
      <c r="M87" s="124">
        <v>26112</v>
      </c>
      <c r="N87" s="124">
        <v>0</v>
      </c>
      <c r="O87" s="124">
        <v>26112</v>
      </c>
    </row>
    <row r="88" spans="1:15" x14ac:dyDescent="0.3">
      <c r="A88" s="442">
        <v>9004319136</v>
      </c>
      <c r="B88" s="130">
        <v>3412084</v>
      </c>
      <c r="C88" s="131" t="s">
        <v>484</v>
      </c>
      <c r="D88" s="131" t="s">
        <v>613</v>
      </c>
      <c r="E88" s="124">
        <v>16217.5</v>
      </c>
      <c r="F88" s="124">
        <v>0</v>
      </c>
      <c r="G88" s="124">
        <v>16217.5</v>
      </c>
      <c r="H88" s="124">
        <v>16217.5</v>
      </c>
      <c r="J88" s="94">
        <v>32500</v>
      </c>
      <c r="K88" s="94"/>
      <c r="L88" s="181">
        <v>32500</v>
      </c>
      <c r="M88" s="124">
        <v>16217.5</v>
      </c>
      <c r="N88" s="124">
        <v>0</v>
      </c>
      <c r="O88" s="124">
        <v>16217.5</v>
      </c>
    </row>
    <row r="89" spans="1:15" x14ac:dyDescent="0.3">
      <c r="A89" s="442">
        <v>9001372426</v>
      </c>
      <c r="B89" s="130">
        <v>3412086</v>
      </c>
      <c r="C89" s="131" t="s">
        <v>667</v>
      </c>
      <c r="D89" s="131" t="s">
        <v>613</v>
      </c>
      <c r="E89" s="124">
        <v>13348.25</v>
      </c>
      <c r="F89" s="124">
        <v>0</v>
      </c>
      <c r="G89" s="124">
        <v>13348.25</v>
      </c>
      <c r="H89" s="124">
        <v>13348.25</v>
      </c>
      <c r="J89" s="94">
        <v>26750</v>
      </c>
      <c r="K89" s="94"/>
      <c r="L89" s="181">
        <v>26750</v>
      </c>
      <c r="M89" s="124">
        <v>13348.25</v>
      </c>
      <c r="N89" s="124">
        <v>0</v>
      </c>
      <c r="O89" s="124">
        <v>13348.25</v>
      </c>
    </row>
    <row r="90" spans="1:15" x14ac:dyDescent="0.3">
      <c r="A90" s="442">
        <v>9001307387</v>
      </c>
      <c r="B90" s="130">
        <v>3412093</v>
      </c>
      <c r="C90" s="131" t="s">
        <v>668</v>
      </c>
      <c r="D90" s="131" t="s">
        <v>613</v>
      </c>
      <c r="E90" s="124">
        <v>11726.5</v>
      </c>
      <c r="F90" s="124">
        <v>0</v>
      </c>
      <c r="G90" s="124">
        <v>11726.5</v>
      </c>
      <c r="H90" s="124">
        <v>11726.5</v>
      </c>
      <c r="J90" s="94">
        <v>23500</v>
      </c>
      <c r="K90" s="94"/>
      <c r="L90" s="181">
        <v>23500</v>
      </c>
      <c r="M90" s="124">
        <v>11726.5</v>
      </c>
      <c r="N90" s="124">
        <v>0</v>
      </c>
      <c r="O90" s="124">
        <v>11726.5</v>
      </c>
    </row>
    <row r="91" spans="1:15" x14ac:dyDescent="0.3">
      <c r="A91" s="442">
        <v>9001307387</v>
      </c>
      <c r="B91" s="130">
        <v>3412092</v>
      </c>
      <c r="C91" s="131" t="s">
        <v>669</v>
      </c>
      <c r="D91" s="131" t="s">
        <v>613</v>
      </c>
      <c r="E91" s="124">
        <v>11726.5</v>
      </c>
      <c r="F91" s="124">
        <v>0</v>
      </c>
      <c r="G91" s="124">
        <v>11726.5</v>
      </c>
      <c r="H91" s="124">
        <v>11726.5</v>
      </c>
      <c r="J91" s="94">
        <v>23500</v>
      </c>
      <c r="K91" s="94"/>
      <c r="L91" s="181">
        <v>23500</v>
      </c>
      <c r="M91" s="124">
        <v>11726.5</v>
      </c>
      <c r="N91" s="124">
        <v>0</v>
      </c>
      <c r="O91" s="124">
        <v>11726.5</v>
      </c>
    </row>
    <row r="92" spans="1:15" x14ac:dyDescent="0.3">
      <c r="A92" s="442">
        <v>9003436269</v>
      </c>
      <c r="B92" s="130">
        <v>3412226</v>
      </c>
      <c r="C92" s="131" t="s">
        <v>670</v>
      </c>
      <c r="D92" s="131" t="s">
        <v>613</v>
      </c>
      <c r="E92" s="124">
        <v>21332.25</v>
      </c>
      <c r="F92" s="124">
        <v>0</v>
      </c>
      <c r="G92" s="124">
        <v>21332.25</v>
      </c>
      <c r="H92" s="124">
        <v>21332.25</v>
      </c>
      <c r="J92" s="94">
        <v>42750</v>
      </c>
      <c r="K92" s="94"/>
      <c r="L92" s="181">
        <v>42750</v>
      </c>
      <c r="M92" s="124">
        <v>21332.25</v>
      </c>
      <c r="N92" s="124">
        <v>0</v>
      </c>
      <c r="O92" s="124">
        <v>21332.25</v>
      </c>
    </row>
    <row r="93" spans="1:15" x14ac:dyDescent="0.3">
      <c r="A93" s="442">
        <v>9003149734</v>
      </c>
      <c r="B93" s="130">
        <v>3412199</v>
      </c>
      <c r="C93" s="131" t="s">
        <v>671</v>
      </c>
      <c r="D93" s="131" t="s">
        <v>613</v>
      </c>
      <c r="E93" s="124">
        <v>18088.75</v>
      </c>
      <c r="F93" s="124">
        <v>374.25</v>
      </c>
      <c r="G93" s="124">
        <v>18463</v>
      </c>
      <c r="H93" s="124">
        <v>18088.75</v>
      </c>
      <c r="J93" s="94">
        <v>36250</v>
      </c>
      <c r="K93" s="94"/>
      <c r="L93" s="181">
        <v>36250</v>
      </c>
      <c r="M93" s="124">
        <v>18088.75</v>
      </c>
      <c r="N93" s="124">
        <v>0</v>
      </c>
      <c r="O93" s="124">
        <v>18088.75</v>
      </c>
    </row>
    <row r="94" spans="1:15" x14ac:dyDescent="0.3">
      <c r="A94" s="442">
        <v>9003162775</v>
      </c>
      <c r="B94" s="130">
        <v>3413026</v>
      </c>
      <c r="C94" s="131" t="s">
        <v>527</v>
      </c>
      <c r="D94" s="131" t="s">
        <v>613</v>
      </c>
      <c r="E94" s="124">
        <v>20958</v>
      </c>
      <c r="F94" s="124">
        <v>0</v>
      </c>
      <c r="G94" s="124">
        <v>20958</v>
      </c>
      <c r="H94" s="124">
        <v>20958</v>
      </c>
      <c r="J94" s="94">
        <v>42000</v>
      </c>
      <c r="K94" s="94"/>
      <c r="L94" s="181">
        <v>42000</v>
      </c>
      <c r="M94" s="124">
        <v>20958</v>
      </c>
      <c r="N94" s="124">
        <v>0</v>
      </c>
      <c r="O94" s="124">
        <v>20958</v>
      </c>
    </row>
    <row r="95" spans="1:15" x14ac:dyDescent="0.3">
      <c r="A95" s="442">
        <v>9001356011</v>
      </c>
      <c r="B95" s="130">
        <v>3413961</v>
      </c>
      <c r="C95" s="131" t="s">
        <v>672</v>
      </c>
      <c r="D95" s="131" t="s">
        <v>613</v>
      </c>
      <c r="E95" s="124">
        <v>18962</v>
      </c>
      <c r="F95" s="124">
        <v>2744.5</v>
      </c>
      <c r="G95" s="124">
        <v>21706.5</v>
      </c>
      <c r="H95" s="124">
        <v>18962</v>
      </c>
      <c r="J95" s="94">
        <v>38000</v>
      </c>
      <c r="K95" s="94"/>
      <c r="L95" s="181">
        <v>38000</v>
      </c>
      <c r="M95" s="124">
        <v>18962</v>
      </c>
      <c r="N95" s="124">
        <v>0</v>
      </c>
      <c r="O95" s="124">
        <v>18962</v>
      </c>
    </row>
    <row r="96" spans="1:15" x14ac:dyDescent="0.3">
      <c r="A96" s="442">
        <v>9003162571</v>
      </c>
      <c r="B96" s="130">
        <v>3412123</v>
      </c>
      <c r="C96" s="131" t="s">
        <v>673</v>
      </c>
      <c r="D96" s="131" t="s">
        <v>613</v>
      </c>
      <c r="E96" s="124">
        <v>24950</v>
      </c>
      <c r="F96" s="124">
        <v>0</v>
      </c>
      <c r="G96" s="124">
        <v>24950</v>
      </c>
      <c r="H96" s="124">
        <v>24950</v>
      </c>
      <c r="J96" s="94">
        <v>50000</v>
      </c>
      <c r="K96" s="94"/>
      <c r="L96" s="181">
        <v>50000</v>
      </c>
      <c r="M96" s="124">
        <v>24950</v>
      </c>
      <c r="N96" s="124">
        <v>0</v>
      </c>
      <c r="O96" s="124">
        <v>24950</v>
      </c>
    </row>
    <row r="97" spans="1:15" x14ac:dyDescent="0.3">
      <c r="A97" s="442">
        <v>9001367916</v>
      </c>
      <c r="B97" s="130">
        <v>3412130</v>
      </c>
      <c r="C97" s="131" t="s">
        <v>493</v>
      </c>
      <c r="D97" s="131" t="s">
        <v>613</v>
      </c>
      <c r="E97" s="124">
        <v>11851.25</v>
      </c>
      <c r="F97" s="124">
        <v>0</v>
      </c>
      <c r="G97" s="124">
        <v>11851.25</v>
      </c>
      <c r="H97" s="124">
        <v>11851.25</v>
      </c>
      <c r="J97" s="94">
        <v>23750</v>
      </c>
      <c r="K97" s="94"/>
      <c r="L97" s="181">
        <v>23750</v>
      </c>
      <c r="M97" s="124">
        <v>11851.25</v>
      </c>
      <c r="N97" s="124">
        <v>0</v>
      </c>
      <c r="O97" s="124">
        <v>11851.25</v>
      </c>
    </row>
    <row r="98" spans="1:15" x14ac:dyDescent="0.3">
      <c r="A98" s="442">
        <v>9001361714</v>
      </c>
      <c r="B98" s="130">
        <v>3412227</v>
      </c>
      <c r="C98" s="131" t="s">
        <v>674</v>
      </c>
      <c r="D98" s="131" t="s">
        <v>613</v>
      </c>
      <c r="E98" s="124">
        <v>16841.25</v>
      </c>
      <c r="F98" s="124">
        <v>0</v>
      </c>
      <c r="G98" s="124">
        <v>16841.25</v>
      </c>
      <c r="H98" s="124">
        <v>16841.25</v>
      </c>
      <c r="J98" s="94">
        <v>33750</v>
      </c>
      <c r="K98" s="94"/>
      <c r="L98" s="181">
        <v>33750</v>
      </c>
      <c r="M98" s="124">
        <v>16841.25</v>
      </c>
      <c r="N98" s="124">
        <v>0</v>
      </c>
      <c r="O98" s="124">
        <v>16841.25</v>
      </c>
    </row>
    <row r="99" spans="1:15" x14ac:dyDescent="0.3">
      <c r="A99" s="442">
        <v>9003254670</v>
      </c>
      <c r="B99" s="130">
        <v>3412180</v>
      </c>
      <c r="C99" s="131" t="s">
        <v>499</v>
      </c>
      <c r="D99" s="131" t="s">
        <v>613</v>
      </c>
      <c r="E99" s="124">
        <v>29892.83</v>
      </c>
      <c r="F99" s="124">
        <v>4693.3300000000017</v>
      </c>
      <c r="G99" s="124">
        <v>34586.160000000003</v>
      </c>
      <c r="H99" s="124">
        <v>33280</v>
      </c>
      <c r="J99" s="94">
        <v>65000</v>
      </c>
      <c r="K99" s="94"/>
      <c r="L99" s="181">
        <v>65000</v>
      </c>
      <c r="M99" s="124">
        <v>33280</v>
      </c>
      <c r="N99" s="124">
        <v>0</v>
      </c>
      <c r="O99" s="124">
        <v>33280</v>
      </c>
    </row>
    <row r="100" spans="1:15" x14ac:dyDescent="0.3">
      <c r="A100" s="442">
        <v>9003436258</v>
      </c>
      <c r="B100" s="130">
        <v>3412128</v>
      </c>
      <c r="C100" s="131" t="s">
        <v>492</v>
      </c>
      <c r="D100" s="131" t="s">
        <v>613</v>
      </c>
      <c r="E100" s="124">
        <v>25199.5</v>
      </c>
      <c r="F100" s="124">
        <v>0</v>
      </c>
      <c r="G100" s="124">
        <v>25199.5</v>
      </c>
      <c r="H100" s="124">
        <v>25199.5</v>
      </c>
      <c r="J100" s="94">
        <v>50500</v>
      </c>
      <c r="K100" s="94"/>
      <c r="L100" s="181">
        <v>50500</v>
      </c>
      <c r="M100" s="124">
        <v>25199.5</v>
      </c>
      <c r="N100" s="124">
        <v>0</v>
      </c>
      <c r="O100" s="124">
        <v>25199.5</v>
      </c>
    </row>
    <row r="101" spans="1:15" x14ac:dyDescent="0.3">
      <c r="A101" s="442">
        <v>9002082818</v>
      </c>
      <c r="B101" s="130">
        <v>3412166</v>
      </c>
      <c r="C101" s="131" t="s">
        <v>675</v>
      </c>
      <c r="D101" s="131" t="s">
        <v>613</v>
      </c>
      <c r="E101" s="124">
        <v>18048</v>
      </c>
      <c r="F101" s="124">
        <v>1.0000000000218279E-2</v>
      </c>
      <c r="G101" s="124">
        <v>18048.010000000002</v>
      </c>
      <c r="H101" s="124">
        <v>17589.75</v>
      </c>
      <c r="J101" s="94">
        <v>35250</v>
      </c>
      <c r="K101" s="94"/>
      <c r="L101" s="181">
        <v>35250</v>
      </c>
      <c r="M101" s="124">
        <v>17589.75</v>
      </c>
      <c r="N101" s="124">
        <v>0</v>
      </c>
      <c r="O101" s="124">
        <v>17589.75</v>
      </c>
    </row>
    <row r="102" spans="1:15" x14ac:dyDescent="0.3">
      <c r="A102" s="442">
        <v>9001370420</v>
      </c>
      <c r="B102" s="130">
        <v>3412215</v>
      </c>
      <c r="C102" s="131" t="s">
        <v>676</v>
      </c>
      <c r="D102" s="131" t="s">
        <v>631</v>
      </c>
      <c r="E102" s="124">
        <v>3123.2</v>
      </c>
      <c r="F102" s="124">
        <v>79.299999999999727</v>
      </c>
      <c r="G102" s="124">
        <v>3202.4999999999995</v>
      </c>
      <c r="H102" s="124">
        <v>3043.9</v>
      </c>
      <c r="J102" s="94">
        <v>30500</v>
      </c>
      <c r="K102" s="94">
        <v>24400</v>
      </c>
      <c r="L102" s="181">
        <v>6100</v>
      </c>
      <c r="M102" s="124">
        <v>3123.2</v>
      </c>
      <c r="N102" s="124">
        <v>0</v>
      </c>
      <c r="O102" s="124">
        <v>3123.2</v>
      </c>
    </row>
    <row r="103" spans="1:15" x14ac:dyDescent="0.3">
      <c r="A103" s="442">
        <v>9000072527</v>
      </c>
      <c r="B103" s="130">
        <v>3412006</v>
      </c>
      <c r="C103" s="131" t="s">
        <v>677</v>
      </c>
      <c r="D103" s="131" t="s">
        <v>633</v>
      </c>
      <c r="E103" s="124">
        <v>4070.4</v>
      </c>
      <c r="F103" s="124">
        <v>103.34999999999991</v>
      </c>
      <c r="G103" s="124">
        <v>4173.75</v>
      </c>
      <c r="H103" s="124">
        <v>3967.05</v>
      </c>
      <c r="J103" s="94">
        <v>39750</v>
      </c>
      <c r="K103" s="94">
        <v>31800</v>
      </c>
      <c r="L103" s="181">
        <v>7950</v>
      </c>
      <c r="M103" s="124">
        <v>4070.4</v>
      </c>
      <c r="N103" s="124">
        <v>0</v>
      </c>
      <c r="O103" s="124">
        <v>4070.4</v>
      </c>
    </row>
    <row r="104" spans="1:15" x14ac:dyDescent="0.3">
      <c r="A104" s="442">
        <v>9000145063</v>
      </c>
      <c r="B104" s="130">
        <v>3413507</v>
      </c>
      <c r="C104" s="131" t="s">
        <v>678</v>
      </c>
      <c r="D104" s="131" t="s">
        <v>633</v>
      </c>
      <c r="E104" s="124">
        <v>4249.6000000000004</v>
      </c>
      <c r="F104" s="124">
        <v>107.90000000000055</v>
      </c>
      <c r="G104" s="124">
        <v>4357.5000000000009</v>
      </c>
      <c r="H104" s="124">
        <v>4141.7</v>
      </c>
      <c r="J104" s="94">
        <v>41500</v>
      </c>
      <c r="K104" s="94">
        <v>33200</v>
      </c>
      <c r="L104" s="181">
        <v>8300</v>
      </c>
      <c r="M104" s="124">
        <v>4249.6000000000004</v>
      </c>
      <c r="N104" s="124">
        <v>0</v>
      </c>
      <c r="O104" s="124">
        <v>4249.6000000000004</v>
      </c>
    </row>
    <row r="105" spans="1:15" x14ac:dyDescent="0.3">
      <c r="A105" s="442">
        <v>9000120742</v>
      </c>
      <c r="B105" s="130">
        <v>3413513</v>
      </c>
      <c r="C105" s="131" t="s">
        <v>679</v>
      </c>
      <c r="D105" s="131" t="s">
        <v>633</v>
      </c>
      <c r="E105" s="124">
        <v>4070.4</v>
      </c>
      <c r="F105" s="124">
        <v>103.34999999999991</v>
      </c>
      <c r="G105" s="124">
        <v>4173.75</v>
      </c>
      <c r="H105" s="124">
        <v>3967.05</v>
      </c>
      <c r="J105" s="94">
        <v>39750</v>
      </c>
      <c r="K105" s="94">
        <v>31800</v>
      </c>
      <c r="L105" s="181">
        <v>7950</v>
      </c>
      <c r="M105" s="124">
        <v>4070.4</v>
      </c>
      <c r="N105" s="124">
        <v>0</v>
      </c>
      <c r="O105" s="124">
        <v>4070.4</v>
      </c>
    </row>
    <row r="106" spans="1:15" x14ac:dyDescent="0.3">
      <c r="A106" s="442">
        <v>9000164308</v>
      </c>
      <c r="B106" s="130">
        <v>3413514</v>
      </c>
      <c r="C106" s="131" t="s">
        <v>680</v>
      </c>
      <c r="D106" s="131" t="s">
        <v>633</v>
      </c>
      <c r="E106" s="124">
        <v>2688</v>
      </c>
      <c r="F106" s="124">
        <v>68.25</v>
      </c>
      <c r="G106" s="124">
        <v>2756.25</v>
      </c>
      <c r="H106" s="124">
        <v>2619.75</v>
      </c>
      <c r="J106" s="94">
        <v>26250</v>
      </c>
      <c r="K106" s="94">
        <v>21000</v>
      </c>
      <c r="L106" s="181">
        <v>5250</v>
      </c>
      <c r="M106" s="124">
        <v>2688</v>
      </c>
      <c r="N106" s="124">
        <v>0</v>
      </c>
      <c r="O106" s="124">
        <v>2688</v>
      </c>
    </row>
    <row r="107" spans="1:15" x14ac:dyDescent="0.3">
      <c r="A107" s="442">
        <v>9001392491</v>
      </c>
      <c r="B107" s="130">
        <v>3412232</v>
      </c>
      <c r="C107" s="131" t="s">
        <v>681</v>
      </c>
      <c r="D107" s="131" t="s">
        <v>633</v>
      </c>
      <c r="E107" s="124">
        <v>5094.3999999999996</v>
      </c>
      <c r="F107" s="124">
        <v>129.34999999999945</v>
      </c>
      <c r="G107" s="124">
        <v>5223.7499999999991</v>
      </c>
      <c r="H107" s="124">
        <v>4965.05</v>
      </c>
      <c r="J107" s="94">
        <v>49750</v>
      </c>
      <c r="K107" s="94">
        <v>39800</v>
      </c>
      <c r="L107" s="181">
        <v>9950</v>
      </c>
      <c r="M107" s="124">
        <v>5094.4000000000005</v>
      </c>
      <c r="N107" s="124">
        <v>0</v>
      </c>
      <c r="O107" s="124">
        <v>5094.4000000000005</v>
      </c>
    </row>
    <row r="108" spans="1:15" x14ac:dyDescent="0.3">
      <c r="A108" s="447">
        <v>9000178279</v>
      </c>
      <c r="B108" s="133">
        <v>3413516</v>
      </c>
      <c r="C108" s="134" t="s">
        <v>124</v>
      </c>
      <c r="D108" s="131" t="s">
        <v>633</v>
      </c>
      <c r="E108" s="124">
        <v>2252.8000000000002</v>
      </c>
      <c r="F108" s="124">
        <v>57.200000000000273</v>
      </c>
      <c r="G108" s="124">
        <v>2310.0000000000005</v>
      </c>
      <c r="H108" s="124">
        <v>2195.6</v>
      </c>
      <c r="J108" s="94">
        <v>22000</v>
      </c>
      <c r="K108" s="94">
        <v>17600</v>
      </c>
      <c r="L108" s="181">
        <v>4400</v>
      </c>
      <c r="M108" s="124">
        <v>2252.8000000000002</v>
      </c>
      <c r="N108" s="124">
        <v>0</v>
      </c>
      <c r="O108" s="124">
        <v>2252.8000000000002</v>
      </c>
    </row>
    <row r="109" spans="1:15" x14ac:dyDescent="0.3">
      <c r="A109" s="442">
        <v>9000117658</v>
      </c>
      <c r="B109" s="130">
        <v>3413960</v>
      </c>
      <c r="C109" s="131" t="s">
        <v>682</v>
      </c>
      <c r="D109" s="131" t="s">
        <v>633</v>
      </c>
      <c r="E109" s="124">
        <v>2944</v>
      </c>
      <c r="F109" s="124">
        <v>74.75</v>
      </c>
      <c r="G109" s="124">
        <v>3018.75</v>
      </c>
      <c r="H109" s="124">
        <v>2869.25</v>
      </c>
      <c r="J109" s="94">
        <v>28750</v>
      </c>
      <c r="K109" s="94">
        <v>23000</v>
      </c>
      <c r="L109" s="181">
        <v>5750</v>
      </c>
      <c r="M109" s="124">
        <v>2944</v>
      </c>
      <c r="N109" s="124">
        <v>0</v>
      </c>
      <c r="O109" s="124">
        <v>2944</v>
      </c>
    </row>
    <row r="110" spans="1:15" x14ac:dyDescent="0.3">
      <c r="A110" s="442">
        <v>9000122157</v>
      </c>
      <c r="B110" s="130">
        <v>3413511</v>
      </c>
      <c r="C110" s="131" t="s">
        <v>683</v>
      </c>
      <c r="D110" s="131" t="s">
        <v>633</v>
      </c>
      <c r="E110" s="124">
        <v>3123.2</v>
      </c>
      <c r="F110" s="124">
        <v>79.299999999999727</v>
      </c>
      <c r="G110" s="124">
        <v>3202.4999999999995</v>
      </c>
      <c r="H110" s="124">
        <v>3043.9</v>
      </c>
      <c r="J110" s="94">
        <v>30500</v>
      </c>
      <c r="K110" s="94">
        <v>24400</v>
      </c>
      <c r="L110" s="181">
        <v>6100</v>
      </c>
      <c r="M110" s="124">
        <v>3123.2</v>
      </c>
      <c r="N110" s="124">
        <v>0</v>
      </c>
      <c r="O110" s="124">
        <v>3123.2</v>
      </c>
    </row>
    <row r="111" spans="1:15" x14ac:dyDescent="0.3">
      <c r="A111" s="442">
        <v>9006070130</v>
      </c>
      <c r="B111" s="130">
        <v>3412239</v>
      </c>
      <c r="C111" s="131" t="s">
        <v>684</v>
      </c>
      <c r="D111" s="131" t="s">
        <v>633</v>
      </c>
      <c r="E111" s="124">
        <v>2688</v>
      </c>
      <c r="F111" s="124">
        <v>68.25</v>
      </c>
      <c r="G111" s="124">
        <v>2756.25</v>
      </c>
      <c r="H111" s="124">
        <v>2619.75</v>
      </c>
      <c r="J111" s="94">
        <v>26250</v>
      </c>
      <c r="K111" s="94">
        <v>21000</v>
      </c>
      <c r="L111" s="181">
        <v>5250</v>
      </c>
      <c r="M111" s="124">
        <v>2688</v>
      </c>
      <c r="N111" s="124">
        <v>0</v>
      </c>
      <c r="O111" s="124">
        <v>2688</v>
      </c>
    </row>
    <row r="112" spans="1:15" x14ac:dyDescent="0.3">
      <c r="A112" s="442">
        <v>9000157336</v>
      </c>
      <c r="B112" s="130">
        <v>3413541</v>
      </c>
      <c r="C112" s="131" t="s">
        <v>685</v>
      </c>
      <c r="D112" s="131" t="s">
        <v>633</v>
      </c>
      <c r="E112" s="124">
        <v>4147.2</v>
      </c>
      <c r="F112" s="124">
        <v>105.29999999999973</v>
      </c>
      <c r="G112" s="124">
        <v>4252.5</v>
      </c>
      <c r="H112" s="124">
        <v>4041.9</v>
      </c>
      <c r="J112" s="94">
        <v>40500</v>
      </c>
      <c r="K112" s="94">
        <v>32400</v>
      </c>
      <c r="L112" s="181">
        <v>8100</v>
      </c>
      <c r="M112" s="124">
        <v>4147.2</v>
      </c>
      <c r="N112" s="124">
        <v>0</v>
      </c>
      <c r="O112" s="124">
        <v>4147.2</v>
      </c>
    </row>
    <row r="113" spans="1:15" x14ac:dyDescent="0.3">
      <c r="A113" s="442">
        <v>9000157336</v>
      </c>
      <c r="B113" s="130">
        <v>3412042</v>
      </c>
      <c r="C113" s="131" t="s">
        <v>686</v>
      </c>
      <c r="D113" s="131" t="s">
        <v>633</v>
      </c>
      <c r="E113" s="124">
        <v>8550.4</v>
      </c>
      <c r="F113" s="124">
        <v>0</v>
      </c>
      <c r="G113" s="124">
        <v>8550.4</v>
      </c>
      <c r="H113" s="124">
        <v>8550.4</v>
      </c>
      <c r="J113" s="94">
        <v>83500</v>
      </c>
      <c r="K113" s="94">
        <v>66800</v>
      </c>
      <c r="L113" s="181">
        <v>16700</v>
      </c>
      <c r="M113" s="124">
        <v>8550.4</v>
      </c>
      <c r="N113" s="124">
        <v>0</v>
      </c>
      <c r="O113" s="124">
        <v>8550.4</v>
      </c>
    </row>
    <row r="114" spans="1:15" x14ac:dyDescent="0.3">
      <c r="A114" s="442">
        <v>9000172282</v>
      </c>
      <c r="B114" s="130">
        <v>3413601</v>
      </c>
      <c r="C114" s="131" t="s">
        <v>687</v>
      </c>
      <c r="D114" s="131" t="s">
        <v>633</v>
      </c>
      <c r="E114" s="124">
        <v>3507.2</v>
      </c>
      <c r="F114" s="124">
        <v>89.049999999999727</v>
      </c>
      <c r="G114" s="124">
        <v>3596.2499999999995</v>
      </c>
      <c r="H114" s="124">
        <v>3418.15</v>
      </c>
      <c r="J114" s="94">
        <v>34250</v>
      </c>
      <c r="K114" s="94">
        <v>27400</v>
      </c>
      <c r="L114" s="181">
        <v>6850</v>
      </c>
      <c r="M114" s="124">
        <v>3507.2</v>
      </c>
      <c r="N114" s="124">
        <v>0</v>
      </c>
      <c r="O114" s="124">
        <v>3507.2</v>
      </c>
    </row>
    <row r="115" spans="1:15" x14ac:dyDescent="0.3">
      <c r="A115" s="442">
        <v>9000799816</v>
      </c>
      <c r="B115" s="130">
        <v>3413310</v>
      </c>
      <c r="C115" s="131" t="s">
        <v>688</v>
      </c>
      <c r="D115" s="131" t="s">
        <v>633</v>
      </c>
      <c r="E115" s="124">
        <v>4326.3999999999996</v>
      </c>
      <c r="F115" s="124">
        <v>109.84999999999945</v>
      </c>
      <c r="G115" s="124">
        <v>4436.2499999999991</v>
      </c>
      <c r="H115" s="124">
        <v>4216.55</v>
      </c>
      <c r="J115" s="94">
        <v>42250</v>
      </c>
      <c r="K115" s="94">
        <v>33800</v>
      </c>
      <c r="L115" s="181">
        <v>8450</v>
      </c>
      <c r="M115" s="124">
        <v>4326.3999999999996</v>
      </c>
      <c r="N115" s="124">
        <v>0</v>
      </c>
      <c r="O115" s="124">
        <v>4326.3999999999996</v>
      </c>
    </row>
    <row r="116" spans="1:15" x14ac:dyDescent="0.3">
      <c r="A116" s="442">
        <v>9000316100</v>
      </c>
      <c r="B116" s="130">
        <v>3413644</v>
      </c>
      <c r="C116" s="131" t="s">
        <v>689</v>
      </c>
      <c r="D116" s="131" t="s">
        <v>633</v>
      </c>
      <c r="E116" s="124">
        <v>3584</v>
      </c>
      <c r="F116" s="124">
        <v>91</v>
      </c>
      <c r="G116" s="124">
        <v>3675</v>
      </c>
      <c r="H116" s="124">
        <v>3493</v>
      </c>
      <c r="J116" s="94">
        <v>35000</v>
      </c>
      <c r="K116" s="94">
        <v>28000</v>
      </c>
      <c r="L116" s="181">
        <v>7000</v>
      </c>
      <c r="M116" s="124">
        <v>3584</v>
      </c>
      <c r="N116" s="124">
        <v>0</v>
      </c>
      <c r="O116" s="124">
        <v>3584</v>
      </c>
    </row>
    <row r="117" spans="1:15" x14ac:dyDescent="0.3">
      <c r="A117" s="442">
        <v>9000160839</v>
      </c>
      <c r="B117" s="130">
        <v>3413631</v>
      </c>
      <c r="C117" s="131" t="s">
        <v>690</v>
      </c>
      <c r="D117" s="131" t="s">
        <v>633</v>
      </c>
      <c r="E117" s="124">
        <v>3251.2</v>
      </c>
      <c r="F117" s="124">
        <v>82.549999999999727</v>
      </c>
      <c r="G117" s="124">
        <v>3333.7499999999995</v>
      </c>
      <c r="H117" s="124">
        <v>3168.65</v>
      </c>
      <c r="J117" s="94">
        <v>31750</v>
      </c>
      <c r="K117" s="94">
        <v>25400</v>
      </c>
      <c r="L117" s="181">
        <v>6350</v>
      </c>
      <c r="M117" s="124">
        <v>3251.2</v>
      </c>
      <c r="N117" s="124">
        <v>0</v>
      </c>
      <c r="O117" s="124">
        <v>3251.2</v>
      </c>
    </row>
    <row r="118" spans="1:15" x14ac:dyDescent="0.3">
      <c r="A118" s="442">
        <v>9000130235</v>
      </c>
      <c r="B118" s="130">
        <v>3413547</v>
      </c>
      <c r="C118" s="131" t="s">
        <v>137</v>
      </c>
      <c r="D118" s="131" t="s">
        <v>633</v>
      </c>
      <c r="E118" s="124">
        <v>2176</v>
      </c>
      <c r="F118" s="124">
        <v>55.25</v>
      </c>
      <c r="G118" s="124">
        <v>2231.25</v>
      </c>
      <c r="H118" s="124">
        <v>2120.75</v>
      </c>
      <c r="J118" s="94">
        <v>21250</v>
      </c>
      <c r="K118" s="94">
        <v>17000</v>
      </c>
      <c r="L118" s="181">
        <v>4250</v>
      </c>
      <c r="M118" s="124">
        <v>2176</v>
      </c>
      <c r="N118" s="124">
        <v>0</v>
      </c>
      <c r="O118" s="124">
        <v>2176</v>
      </c>
    </row>
    <row r="119" spans="1:15" x14ac:dyDescent="0.3">
      <c r="A119" s="442">
        <v>9000139323</v>
      </c>
      <c r="B119" s="130">
        <v>3413632</v>
      </c>
      <c r="C119" s="131" t="s">
        <v>691</v>
      </c>
      <c r="D119" s="131" t="s">
        <v>633</v>
      </c>
      <c r="E119" s="124">
        <v>2176</v>
      </c>
      <c r="F119" s="124">
        <v>55.25</v>
      </c>
      <c r="G119" s="124">
        <v>2231.25</v>
      </c>
      <c r="H119" s="124">
        <v>2120.75</v>
      </c>
      <c r="J119" s="94">
        <v>21250</v>
      </c>
      <c r="K119" s="94">
        <v>17000</v>
      </c>
      <c r="L119" s="181">
        <v>4250</v>
      </c>
      <c r="M119" s="124">
        <v>2176</v>
      </c>
      <c r="N119" s="124">
        <v>0</v>
      </c>
      <c r="O119" s="124">
        <v>2176</v>
      </c>
    </row>
    <row r="120" spans="1:15" x14ac:dyDescent="0.3">
      <c r="A120" s="442">
        <v>9000311854</v>
      </c>
      <c r="B120" s="130">
        <v>3413024</v>
      </c>
      <c r="C120" s="131" t="s">
        <v>692</v>
      </c>
      <c r="D120" s="131" t="s">
        <v>633</v>
      </c>
      <c r="E120" s="124">
        <v>4403.2</v>
      </c>
      <c r="F120" s="124">
        <v>111.80000000000018</v>
      </c>
      <c r="G120" s="124">
        <v>4515</v>
      </c>
      <c r="H120" s="124">
        <v>4291.3999999999996</v>
      </c>
      <c r="J120" s="94">
        <v>43000</v>
      </c>
      <c r="K120" s="94">
        <v>34400</v>
      </c>
      <c r="L120" s="181">
        <v>8600</v>
      </c>
      <c r="M120" s="124">
        <v>4403.2</v>
      </c>
      <c r="N120" s="124">
        <v>0</v>
      </c>
      <c r="O120" s="124">
        <v>4403.2</v>
      </c>
    </row>
    <row r="121" spans="1:15" x14ac:dyDescent="0.3">
      <c r="A121" s="442">
        <v>9000149849</v>
      </c>
      <c r="B121" s="130">
        <v>3413550</v>
      </c>
      <c r="C121" s="131" t="s">
        <v>544</v>
      </c>
      <c r="D121" s="131" t="s">
        <v>633</v>
      </c>
      <c r="E121" s="124">
        <v>3353.6</v>
      </c>
      <c r="F121" s="124">
        <v>85.150000000000091</v>
      </c>
      <c r="G121" s="124">
        <v>3438.75</v>
      </c>
      <c r="H121" s="124">
        <v>3268.45</v>
      </c>
      <c r="J121" s="94">
        <v>32750</v>
      </c>
      <c r="K121" s="94">
        <v>26200</v>
      </c>
      <c r="L121" s="181">
        <v>6550</v>
      </c>
      <c r="M121" s="124">
        <v>3353.6</v>
      </c>
      <c r="N121" s="124">
        <v>0</v>
      </c>
      <c r="O121" s="124">
        <v>3353.6</v>
      </c>
    </row>
    <row r="122" spans="1:15" x14ac:dyDescent="0.3">
      <c r="A122" s="442">
        <v>9000105341</v>
      </c>
      <c r="B122" s="130">
        <v>3413527</v>
      </c>
      <c r="C122" s="131" t="s">
        <v>693</v>
      </c>
      <c r="D122" s="131" t="s">
        <v>633</v>
      </c>
      <c r="E122" s="124">
        <v>2483.1999999999998</v>
      </c>
      <c r="F122" s="124">
        <v>63.049999999999727</v>
      </c>
      <c r="G122" s="124">
        <v>2546.2499999999995</v>
      </c>
      <c r="H122" s="124">
        <v>2420.15</v>
      </c>
      <c r="J122" s="94">
        <v>24250</v>
      </c>
      <c r="K122" s="94">
        <v>19400</v>
      </c>
      <c r="L122" s="181">
        <v>4850</v>
      </c>
      <c r="M122" s="124">
        <v>2483.2000000000003</v>
      </c>
      <c r="N122" s="124">
        <v>0</v>
      </c>
      <c r="O122" s="124">
        <v>2483.2000000000003</v>
      </c>
    </row>
    <row r="123" spans="1:15" x14ac:dyDescent="0.3">
      <c r="A123" s="444">
        <v>9000074272</v>
      </c>
      <c r="B123" s="130">
        <v>3413553</v>
      </c>
      <c r="C123" s="131" t="s">
        <v>694</v>
      </c>
      <c r="D123" s="131" t="s">
        <v>633</v>
      </c>
      <c r="E123" s="124">
        <v>4710.3999999999996</v>
      </c>
      <c r="F123" s="124">
        <v>119.59999999999945</v>
      </c>
      <c r="G123" s="124">
        <v>4829.9999999999991</v>
      </c>
      <c r="H123" s="124">
        <v>4590.8</v>
      </c>
      <c r="J123" s="94">
        <v>46000</v>
      </c>
      <c r="K123" s="94">
        <v>36800</v>
      </c>
      <c r="L123" s="181">
        <v>9200</v>
      </c>
      <c r="M123" s="124">
        <v>4710.4000000000005</v>
      </c>
      <c r="N123" s="124">
        <v>0</v>
      </c>
      <c r="O123" s="124">
        <v>4710.4000000000005</v>
      </c>
    </row>
    <row r="124" spans="1:15" x14ac:dyDescent="0.3">
      <c r="A124" s="442">
        <v>9000824658</v>
      </c>
      <c r="B124" s="130">
        <v>3413552</v>
      </c>
      <c r="C124" s="131" t="s">
        <v>695</v>
      </c>
      <c r="D124" s="131" t="s">
        <v>633</v>
      </c>
      <c r="E124" s="124">
        <v>4736</v>
      </c>
      <c r="F124" s="124">
        <v>120.25</v>
      </c>
      <c r="G124" s="124">
        <v>4856.25</v>
      </c>
      <c r="H124" s="124">
        <v>4615.75</v>
      </c>
      <c r="J124" s="94">
        <v>46250</v>
      </c>
      <c r="K124" s="94">
        <v>37000</v>
      </c>
      <c r="L124" s="181">
        <v>9250</v>
      </c>
      <c r="M124" s="124">
        <v>4736</v>
      </c>
      <c r="N124" s="124">
        <v>0</v>
      </c>
      <c r="O124" s="124">
        <v>4736</v>
      </c>
    </row>
    <row r="125" spans="1:15" x14ac:dyDescent="0.3">
      <c r="A125" s="442">
        <v>9000073939</v>
      </c>
      <c r="B125" s="130">
        <v>3412234</v>
      </c>
      <c r="C125" s="131" t="s">
        <v>148</v>
      </c>
      <c r="D125" s="131" t="s">
        <v>633</v>
      </c>
      <c r="E125" s="124">
        <v>4070.4</v>
      </c>
      <c r="F125" s="124">
        <v>103.34999999999991</v>
      </c>
      <c r="G125" s="124">
        <v>4173.75</v>
      </c>
      <c r="H125" s="124">
        <v>3967.05</v>
      </c>
      <c r="J125" s="94">
        <v>39750</v>
      </c>
      <c r="K125" s="94">
        <v>31800</v>
      </c>
      <c r="L125" s="181">
        <v>7950</v>
      </c>
      <c r="M125" s="124">
        <v>4070.4</v>
      </c>
      <c r="N125" s="124">
        <v>0</v>
      </c>
      <c r="O125" s="124">
        <v>4070.4</v>
      </c>
    </row>
    <row r="126" spans="1:15" x14ac:dyDescent="0.3">
      <c r="A126" s="442">
        <v>9000800023</v>
      </c>
      <c r="B126" s="130">
        <v>3413327</v>
      </c>
      <c r="C126" s="131" t="s">
        <v>696</v>
      </c>
      <c r="D126" s="131" t="s">
        <v>633</v>
      </c>
      <c r="E126" s="124">
        <v>3123.2</v>
      </c>
      <c r="F126" s="124">
        <v>79.299999999999727</v>
      </c>
      <c r="G126" s="124">
        <v>3202.4999999999995</v>
      </c>
      <c r="H126" s="124">
        <v>3043.9</v>
      </c>
      <c r="J126" s="94">
        <v>30500</v>
      </c>
      <c r="K126" s="94">
        <v>24400</v>
      </c>
      <c r="L126" s="181">
        <v>6100</v>
      </c>
      <c r="M126" s="124">
        <v>3123.2</v>
      </c>
      <c r="N126" s="124">
        <v>0</v>
      </c>
      <c r="O126" s="124">
        <v>3123.2</v>
      </c>
    </row>
    <row r="127" spans="1:15" x14ac:dyDescent="0.3">
      <c r="A127" s="442">
        <v>9000071148</v>
      </c>
      <c r="B127" s="130">
        <v>3412233</v>
      </c>
      <c r="C127" s="131" t="s">
        <v>149</v>
      </c>
      <c r="D127" s="131" t="s">
        <v>633</v>
      </c>
      <c r="E127" s="124">
        <v>3865.6</v>
      </c>
      <c r="F127" s="124">
        <v>98.150000000000091</v>
      </c>
      <c r="G127" s="124">
        <v>3963.75</v>
      </c>
      <c r="H127" s="124">
        <v>3767.45</v>
      </c>
      <c r="J127" s="94">
        <v>37750</v>
      </c>
      <c r="K127" s="94">
        <v>30200</v>
      </c>
      <c r="L127" s="181">
        <v>7550</v>
      </c>
      <c r="M127" s="124">
        <v>3865.6</v>
      </c>
      <c r="N127" s="124">
        <v>0</v>
      </c>
      <c r="O127" s="124">
        <v>3865.6</v>
      </c>
    </row>
    <row r="128" spans="1:15" x14ac:dyDescent="0.3">
      <c r="A128" s="442">
        <v>9001304833</v>
      </c>
      <c r="B128" s="130">
        <v>3413594</v>
      </c>
      <c r="C128" s="131" t="s">
        <v>697</v>
      </c>
      <c r="D128" s="131" t="s">
        <v>633</v>
      </c>
      <c r="E128" s="124">
        <v>2995.2</v>
      </c>
      <c r="F128" s="124">
        <v>76.049999999999727</v>
      </c>
      <c r="G128" s="124">
        <v>3071.2499999999995</v>
      </c>
      <c r="H128" s="124">
        <v>2919.15</v>
      </c>
      <c r="J128" s="94">
        <v>29250</v>
      </c>
      <c r="K128" s="94">
        <v>23400</v>
      </c>
      <c r="L128" s="181">
        <v>5850</v>
      </c>
      <c r="M128" s="124">
        <v>2995.2</v>
      </c>
      <c r="N128" s="124">
        <v>0</v>
      </c>
      <c r="O128" s="124">
        <v>2995.2</v>
      </c>
    </row>
    <row r="129" spans="1:15" x14ac:dyDescent="0.3">
      <c r="A129" s="442">
        <v>9001356317</v>
      </c>
      <c r="B129" s="130">
        <v>3413965</v>
      </c>
      <c r="C129" s="131" t="s">
        <v>698</v>
      </c>
      <c r="D129" s="131" t="s">
        <v>629</v>
      </c>
      <c r="E129" s="124">
        <v>23078.75</v>
      </c>
      <c r="F129" s="124">
        <v>-601.25</v>
      </c>
      <c r="G129" s="124">
        <v>22477.5</v>
      </c>
      <c r="H129" s="124">
        <v>23078.75</v>
      </c>
      <c r="J129" s="94">
        <v>46250</v>
      </c>
      <c r="K129" s="94"/>
      <c r="L129" s="181">
        <v>46250</v>
      </c>
      <c r="M129" s="124">
        <v>23078.75</v>
      </c>
      <c r="N129" s="124">
        <v>0</v>
      </c>
      <c r="O129" s="124">
        <v>23078.75</v>
      </c>
    </row>
    <row r="130" spans="1:15" x14ac:dyDescent="0.3">
      <c r="A130" s="442">
        <v>9001363674</v>
      </c>
      <c r="B130" s="130">
        <v>3413001</v>
      </c>
      <c r="C130" s="131" t="s">
        <v>699</v>
      </c>
      <c r="D130" s="131" t="s">
        <v>629</v>
      </c>
      <c r="E130" s="124">
        <v>21831.25</v>
      </c>
      <c r="F130" s="124">
        <v>0</v>
      </c>
      <c r="G130" s="124">
        <v>21831.25</v>
      </c>
      <c r="H130" s="124">
        <v>21831.25</v>
      </c>
      <c r="J130" s="94">
        <v>43750</v>
      </c>
      <c r="K130" s="94"/>
      <c r="L130" s="181">
        <v>43750</v>
      </c>
      <c r="M130" s="124">
        <v>21831.25</v>
      </c>
      <c r="N130" s="124">
        <v>0</v>
      </c>
      <c r="O130" s="124">
        <v>21831.25</v>
      </c>
    </row>
    <row r="131" spans="1:15" x14ac:dyDescent="0.3">
      <c r="A131" s="442">
        <v>9001373554</v>
      </c>
      <c r="B131" s="130">
        <v>3413015</v>
      </c>
      <c r="C131" s="131" t="s">
        <v>700</v>
      </c>
      <c r="D131" s="131" t="s">
        <v>629</v>
      </c>
      <c r="E131" s="124">
        <v>15968</v>
      </c>
      <c r="F131" s="124">
        <v>0</v>
      </c>
      <c r="G131" s="124">
        <v>15968</v>
      </c>
      <c r="H131" s="124">
        <v>15968</v>
      </c>
      <c r="J131" s="94">
        <v>32000</v>
      </c>
      <c r="K131" s="94"/>
      <c r="L131" s="181">
        <v>32000</v>
      </c>
      <c r="M131" s="124">
        <v>15968</v>
      </c>
      <c r="N131" s="124">
        <v>0</v>
      </c>
      <c r="O131" s="124">
        <v>15968</v>
      </c>
    </row>
    <row r="132" spans="1:15" x14ac:dyDescent="0.3">
      <c r="A132" s="123"/>
      <c r="C132" s="131"/>
      <c r="E132" s="126"/>
      <c r="F132" s="126"/>
      <c r="G132" s="126"/>
      <c r="H132" s="126"/>
      <c r="J132" s="178"/>
      <c r="K132" s="178"/>
      <c r="L132" s="178"/>
      <c r="M132" s="126"/>
      <c r="N132" s="126"/>
      <c r="O132" s="126"/>
    </row>
    <row r="133" spans="1:15" x14ac:dyDescent="0.3">
      <c r="A133" s="135" t="s">
        <v>1117</v>
      </c>
      <c r="D133" s="135"/>
      <c r="E133" s="184">
        <v>618464.28</v>
      </c>
      <c r="F133" s="184">
        <v>10852.789999999997</v>
      </c>
      <c r="G133" s="184">
        <v>629317.07000000007</v>
      </c>
      <c r="H133" s="184">
        <v>617751.25000000012</v>
      </c>
      <c r="J133" s="185">
        <v>2015250</v>
      </c>
      <c r="K133" s="185">
        <v>779400</v>
      </c>
      <c r="L133" s="185">
        <v>1235850</v>
      </c>
      <c r="M133" s="186">
        <v>621393.19999999995</v>
      </c>
      <c r="N133" s="184">
        <v>0</v>
      </c>
      <c r="O133" s="186">
        <v>621393.19999999995</v>
      </c>
    </row>
    <row r="134" spans="1:15" x14ac:dyDescent="0.3">
      <c r="A134" s="123"/>
      <c r="E134" s="126"/>
      <c r="F134" s="126"/>
      <c r="G134" s="126"/>
      <c r="H134" s="126"/>
      <c r="J134" s="178"/>
      <c r="K134" s="178"/>
      <c r="L134" s="178"/>
      <c r="M134" s="126"/>
      <c r="N134" s="126"/>
      <c r="O134" s="126"/>
    </row>
    <row r="135" spans="1:15" x14ac:dyDescent="0.3">
      <c r="J135" s="94"/>
      <c r="K135" s="94"/>
      <c r="L135" s="94"/>
    </row>
    <row r="136" spans="1:15" x14ac:dyDescent="0.3">
      <c r="A136" s="123" t="s">
        <v>1118</v>
      </c>
      <c r="J136" s="94"/>
      <c r="K136" s="94"/>
      <c r="L136" s="181"/>
      <c r="M136" s="124"/>
      <c r="N136" s="124"/>
      <c r="O136" s="124"/>
    </row>
    <row r="137" spans="1:15" x14ac:dyDescent="0.3">
      <c r="A137" s="442">
        <v>9000799714</v>
      </c>
      <c r="B137" s="130">
        <v>3413306</v>
      </c>
      <c r="C137" s="131" t="s">
        <v>701</v>
      </c>
      <c r="D137" s="131" t="s">
        <v>654</v>
      </c>
      <c r="E137" s="124">
        <v>3072</v>
      </c>
      <c r="F137" s="124">
        <v>78</v>
      </c>
      <c r="G137" s="124">
        <v>3150</v>
      </c>
      <c r="H137" s="124">
        <v>2994</v>
      </c>
      <c r="J137" s="94">
        <v>30000</v>
      </c>
      <c r="K137" s="94">
        <v>24000</v>
      </c>
      <c r="L137" s="181">
        <v>6000</v>
      </c>
      <c r="M137" s="124">
        <v>3072</v>
      </c>
      <c r="N137" s="124">
        <v>0</v>
      </c>
      <c r="O137" s="124">
        <v>3072</v>
      </c>
    </row>
    <row r="138" spans="1:15" x14ac:dyDescent="0.3">
      <c r="A138" s="442">
        <v>9000802596</v>
      </c>
      <c r="B138" s="130">
        <v>3412040</v>
      </c>
      <c r="C138" s="131" t="s">
        <v>702</v>
      </c>
      <c r="D138" s="131" t="s">
        <v>654</v>
      </c>
      <c r="E138" s="124">
        <v>2211.96</v>
      </c>
      <c r="F138" s="124">
        <v>0</v>
      </c>
      <c r="G138" s="124">
        <v>2211.96</v>
      </c>
      <c r="H138" s="124">
        <v>2445.1</v>
      </c>
      <c r="J138" s="94">
        <v>24500</v>
      </c>
      <c r="K138" s="94">
        <v>19600</v>
      </c>
      <c r="L138" s="181">
        <v>4900</v>
      </c>
      <c r="M138" s="124">
        <v>2508.8000000000002</v>
      </c>
      <c r="N138" s="124">
        <v>0</v>
      </c>
      <c r="O138" s="124">
        <v>2508.8000000000002</v>
      </c>
    </row>
    <row r="139" spans="1:15" x14ac:dyDescent="0.3">
      <c r="A139" s="442">
        <v>9003434036</v>
      </c>
      <c r="B139" s="130">
        <v>3412030</v>
      </c>
      <c r="C139" s="131" t="s">
        <v>703</v>
      </c>
      <c r="D139" s="131" t="s">
        <v>654</v>
      </c>
      <c r="E139" s="124">
        <v>4428.8</v>
      </c>
      <c r="F139" s="124">
        <v>112.44999999999982</v>
      </c>
      <c r="G139" s="124">
        <v>4541.25</v>
      </c>
      <c r="H139" s="124">
        <v>4316.3500000000004</v>
      </c>
      <c r="J139" s="94">
        <v>43250</v>
      </c>
      <c r="K139" s="94">
        <v>34600</v>
      </c>
      <c r="L139" s="181">
        <v>8650</v>
      </c>
      <c r="M139" s="124">
        <v>4428.8</v>
      </c>
      <c r="N139" s="124">
        <v>0</v>
      </c>
      <c r="O139" s="124">
        <v>4428.8</v>
      </c>
    </row>
    <row r="140" spans="1:15" x14ac:dyDescent="0.3">
      <c r="A140" s="442">
        <v>9001057622</v>
      </c>
      <c r="B140" s="130">
        <v>3413011</v>
      </c>
      <c r="C140" s="131" t="s">
        <v>704</v>
      </c>
      <c r="D140" s="131" t="s">
        <v>654</v>
      </c>
      <c r="E140" s="124">
        <v>3788.8</v>
      </c>
      <c r="F140" s="124">
        <v>96.200000000000273</v>
      </c>
      <c r="G140" s="124">
        <v>3885.0000000000005</v>
      </c>
      <c r="H140" s="124">
        <v>3692.6</v>
      </c>
      <c r="J140" s="94">
        <v>37000</v>
      </c>
      <c r="K140" s="94">
        <v>29600</v>
      </c>
      <c r="L140" s="181">
        <v>7400</v>
      </c>
      <c r="M140" s="124">
        <v>3788.8</v>
      </c>
      <c r="N140" s="124">
        <v>0</v>
      </c>
      <c r="O140" s="124">
        <v>3788.8</v>
      </c>
    </row>
    <row r="141" spans="1:15" x14ac:dyDescent="0.3">
      <c r="A141" s="442">
        <v>9001358142</v>
      </c>
      <c r="B141" s="130">
        <v>3413020</v>
      </c>
      <c r="C141" s="131" t="s">
        <v>705</v>
      </c>
      <c r="D141" s="131" t="s">
        <v>654</v>
      </c>
      <c r="E141" s="124">
        <v>3302.4</v>
      </c>
      <c r="F141" s="124">
        <v>83.849999999999909</v>
      </c>
      <c r="G141" s="124">
        <v>3386.25</v>
      </c>
      <c r="H141" s="124">
        <v>3218.55</v>
      </c>
      <c r="J141" s="94">
        <v>32250</v>
      </c>
      <c r="K141" s="94">
        <v>25800</v>
      </c>
      <c r="L141" s="181">
        <v>6450</v>
      </c>
      <c r="M141" s="124">
        <v>3302.4</v>
      </c>
      <c r="N141" s="124">
        <v>0</v>
      </c>
      <c r="O141" s="124">
        <v>3302.4</v>
      </c>
    </row>
    <row r="142" spans="1:15" x14ac:dyDescent="0.3">
      <c r="A142" s="448"/>
      <c r="D142" s="123"/>
      <c r="J142" s="94"/>
      <c r="K142" s="94"/>
      <c r="L142" s="94"/>
    </row>
    <row r="143" spans="1:15" x14ac:dyDescent="0.3">
      <c r="A143" s="123" t="s">
        <v>1119</v>
      </c>
      <c r="E143" s="184">
        <v>16803.960000000003</v>
      </c>
      <c r="F143" s="184">
        <v>370.5</v>
      </c>
      <c r="G143" s="184">
        <v>17174.46</v>
      </c>
      <c r="H143" s="184">
        <v>16666.600000000002</v>
      </c>
      <c r="J143" s="193">
        <v>167000</v>
      </c>
      <c r="K143" s="193">
        <v>133600</v>
      </c>
      <c r="L143" s="193">
        <v>33400</v>
      </c>
      <c r="M143" s="184">
        <v>17100.800000000003</v>
      </c>
      <c r="N143" s="184">
        <v>0</v>
      </c>
      <c r="O143" s="184">
        <v>17100.800000000003</v>
      </c>
    </row>
    <row r="144" spans="1:15" x14ac:dyDescent="0.3">
      <c r="A144" s="123"/>
      <c r="E144" s="187"/>
      <c r="F144" s="187"/>
      <c r="G144" s="187"/>
      <c r="H144" s="187"/>
      <c r="I144" s="188"/>
      <c r="J144" s="189"/>
      <c r="K144" s="189"/>
      <c r="L144" s="189"/>
      <c r="M144" s="190"/>
      <c r="N144" s="187"/>
      <c r="O144" s="187"/>
    </row>
    <row r="145" spans="1:15" x14ac:dyDescent="0.3">
      <c r="A145" s="123" t="s">
        <v>1046</v>
      </c>
      <c r="E145" s="186">
        <v>1945971.4799999997</v>
      </c>
      <c r="F145" s="184">
        <v>14251.697599999992</v>
      </c>
      <c r="G145" s="186">
        <v>1960223.1776000003</v>
      </c>
      <c r="H145" s="186">
        <v>1930461.4160000007</v>
      </c>
      <c r="J145" s="185">
        <v>6170158</v>
      </c>
      <c r="K145" s="185">
        <v>2364824</v>
      </c>
      <c r="L145" s="185">
        <v>3805334</v>
      </c>
      <c r="M145" s="186">
        <v>1935949.9119999998</v>
      </c>
      <c r="N145" s="186">
        <v>0</v>
      </c>
      <c r="O145" s="186">
        <v>1935949.9119999998</v>
      </c>
    </row>
    <row r="146" spans="1:15" x14ac:dyDescent="0.3">
      <c r="J146" s="94"/>
      <c r="K146" s="94"/>
      <c r="L146" s="94"/>
    </row>
    <row r="147" spans="1:15" x14ac:dyDescent="0.3">
      <c r="A147" s="123" t="s">
        <v>1047</v>
      </c>
      <c r="J147" s="94"/>
      <c r="K147" s="94"/>
      <c r="L147" s="94"/>
    </row>
    <row r="148" spans="1:15" x14ac:dyDescent="0.3">
      <c r="A148" s="123"/>
      <c r="J148" s="94"/>
      <c r="K148" s="94"/>
      <c r="L148" s="94"/>
    </row>
    <row r="149" spans="1:15" x14ac:dyDescent="0.3">
      <c r="A149" s="123" t="s">
        <v>1011</v>
      </c>
      <c r="J149" s="94"/>
      <c r="K149" s="94"/>
      <c r="L149" s="94"/>
    </row>
    <row r="150" spans="1:15" x14ac:dyDescent="0.3">
      <c r="A150" s="442">
        <v>9001376542</v>
      </c>
      <c r="B150">
        <v>3414427</v>
      </c>
      <c r="C150" t="s">
        <v>572</v>
      </c>
      <c r="D150" t="s">
        <v>613</v>
      </c>
      <c r="E150" s="124">
        <v>156476.79999999999</v>
      </c>
      <c r="F150" s="124">
        <v>0</v>
      </c>
      <c r="G150" s="124">
        <v>156476.79999999999</v>
      </c>
      <c r="H150" s="124">
        <v>156518.39999999999</v>
      </c>
      <c r="J150" s="94">
        <v>305700</v>
      </c>
      <c r="K150" s="94"/>
      <c r="L150" s="181">
        <v>305700</v>
      </c>
      <c r="M150" s="124">
        <v>156476.79999999999</v>
      </c>
      <c r="N150" s="124">
        <v>0</v>
      </c>
      <c r="O150" s="124">
        <v>156476.79999999999</v>
      </c>
    </row>
    <row r="151" spans="1:15" x14ac:dyDescent="0.3">
      <c r="A151" s="442">
        <v>9005070736</v>
      </c>
      <c r="B151">
        <v>3414429</v>
      </c>
      <c r="C151" t="s">
        <v>1050</v>
      </c>
      <c r="D151" t="s">
        <v>613</v>
      </c>
      <c r="E151" s="124">
        <v>208729.60000000001</v>
      </c>
      <c r="F151" s="124">
        <v>0</v>
      </c>
      <c r="G151" s="124">
        <v>208729.60000000001</v>
      </c>
      <c r="H151" s="124">
        <v>185600</v>
      </c>
      <c r="J151" s="94">
        <v>362500</v>
      </c>
      <c r="K151" s="94"/>
      <c r="L151" s="181">
        <v>362500</v>
      </c>
      <c r="M151" s="124">
        <v>208729.60000000001</v>
      </c>
      <c r="N151" s="124">
        <v>0</v>
      </c>
      <c r="O151" s="124">
        <v>208729.60000000001</v>
      </c>
    </row>
    <row r="152" spans="1:15" x14ac:dyDescent="0.3">
      <c r="A152" s="442">
        <v>9001267604</v>
      </c>
      <c r="B152">
        <v>3414404</v>
      </c>
      <c r="C152" t="s">
        <v>166</v>
      </c>
      <c r="D152" t="s">
        <v>613</v>
      </c>
      <c r="E152" s="124">
        <v>211192.27</v>
      </c>
      <c r="F152" s="124">
        <v>0</v>
      </c>
      <c r="G152" s="124">
        <v>211192.27</v>
      </c>
      <c r="H152" s="124">
        <v>202240</v>
      </c>
      <c r="J152" s="94">
        <v>395000</v>
      </c>
      <c r="K152" s="94"/>
      <c r="L152" s="181">
        <v>395000</v>
      </c>
      <c r="M152" s="124">
        <v>211192.27</v>
      </c>
      <c r="N152" s="124">
        <v>0</v>
      </c>
      <c r="O152" s="124">
        <v>211192.27</v>
      </c>
    </row>
    <row r="153" spans="1:15" x14ac:dyDescent="0.3">
      <c r="A153" s="442">
        <v>9000114080</v>
      </c>
      <c r="B153">
        <v>3414796</v>
      </c>
      <c r="C153" t="s">
        <v>170</v>
      </c>
      <c r="D153" t="s">
        <v>633</v>
      </c>
      <c r="E153" s="124">
        <v>45691.23</v>
      </c>
      <c r="F153" s="124">
        <v>0</v>
      </c>
      <c r="G153" s="124">
        <v>45691.23</v>
      </c>
      <c r="H153" s="124">
        <v>47872</v>
      </c>
      <c r="J153" s="94">
        <v>467500</v>
      </c>
      <c r="K153" s="94">
        <v>374000</v>
      </c>
      <c r="L153" s="181">
        <v>93500</v>
      </c>
      <c r="M153" s="124">
        <v>47872</v>
      </c>
      <c r="N153" s="124">
        <v>0</v>
      </c>
      <c r="O153" s="124">
        <v>47872</v>
      </c>
    </row>
    <row r="154" spans="1:15" x14ac:dyDescent="0.3">
      <c r="A154" s="442">
        <v>9006533785</v>
      </c>
      <c r="B154">
        <v>3414781</v>
      </c>
      <c r="C154" t="s">
        <v>575</v>
      </c>
      <c r="D154" t="s">
        <v>633</v>
      </c>
      <c r="E154" s="124">
        <v>45568</v>
      </c>
      <c r="F154" s="124">
        <v>0</v>
      </c>
      <c r="G154" s="124">
        <v>45568</v>
      </c>
      <c r="H154" s="124">
        <v>45568</v>
      </c>
      <c r="J154" s="94">
        <v>445000</v>
      </c>
      <c r="K154" s="94">
        <v>356000</v>
      </c>
      <c r="L154" s="181">
        <v>89000</v>
      </c>
      <c r="M154" s="124">
        <v>45568</v>
      </c>
      <c r="N154" s="124">
        <v>0</v>
      </c>
      <c r="O154" s="124">
        <v>45568</v>
      </c>
    </row>
    <row r="155" spans="1:15" x14ac:dyDescent="0.3">
      <c r="A155" s="442">
        <v>9000194822</v>
      </c>
      <c r="B155">
        <v>3414792</v>
      </c>
      <c r="C155" t="s">
        <v>1049</v>
      </c>
      <c r="D155" t="s">
        <v>633</v>
      </c>
      <c r="E155" s="124">
        <v>28160</v>
      </c>
      <c r="F155" s="124">
        <v>0</v>
      </c>
      <c r="G155" s="124">
        <v>28160</v>
      </c>
      <c r="H155" s="124">
        <v>28160</v>
      </c>
      <c r="J155" s="94">
        <v>275000</v>
      </c>
      <c r="K155" s="94">
        <v>220000</v>
      </c>
      <c r="L155" s="181">
        <v>55000</v>
      </c>
      <c r="M155" s="124">
        <v>28160</v>
      </c>
      <c r="N155" s="124">
        <v>0</v>
      </c>
      <c r="O155" s="124">
        <v>28160</v>
      </c>
    </row>
    <row r="156" spans="1:15" x14ac:dyDescent="0.3">
      <c r="A156" s="442">
        <v>9000126626</v>
      </c>
      <c r="B156">
        <v>3414793</v>
      </c>
      <c r="C156" t="s">
        <v>579</v>
      </c>
      <c r="D156" t="s">
        <v>633</v>
      </c>
      <c r="E156" s="124">
        <v>20480</v>
      </c>
      <c r="F156" s="124">
        <v>0</v>
      </c>
      <c r="G156" s="124">
        <v>20480</v>
      </c>
      <c r="H156" s="124">
        <v>20480</v>
      </c>
      <c r="J156" s="94">
        <v>200000</v>
      </c>
      <c r="K156" s="94">
        <v>160000</v>
      </c>
      <c r="L156" s="181">
        <v>40000</v>
      </c>
      <c r="M156" s="124">
        <v>20480</v>
      </c>
      <c r="N156" s="124">
        <v>0</v>
      </c>
      <c r="O156" s="124">
        <v>20480</v>
      </c>
    </row>
    <row r="157" spans="1:15" x14ac:dyDescent="0.3">
      <c r="A157" s="442">
        <v>9005562335</v>
      </c>
      <c r="B157">
        <v>3414690</v>
      </c>
      <c r="C157" t="s">
        <v>574</v>
      </c>
      <c r="D157" t="s">
        <v>633</v>
      </c>
      <c r="E157" s="124">
        <v>28134.400000000001</v>
      </c>
      <c r="F157" s="124">
        <v>0</v>
      </c>
      <c r="G157" s="124">
        <v>28134.400000000001</v>
      </c>
      <c r="H157" s="124">
        <v>28134.400000000001</v>
      </c>
      <c r="J157" s="94">
        <v>274750</v>
      </c>
      <c r="K157" s="94">
        <v>219800</v>
      </c>
      <c r="L157" s="181">
        <v>54950</v>
      </c>
      <c r="M157" s="124">
        <v>28134.400000000001</v>
      </c>
      <c r="N157" s="124">
        <v>0</v>
      </c>
      <c r="O157" s="124">
        <v>28134.400000000001</v>
      </c>
    </row>
    <row r="158" spans="1:15" x14ac:dyDescent="0.3">
      <c r="A158" s="442">
        <v>9006442736</v>
      </c>
      <c r="B158">
        <v>3414782</v>
      </c>
      <c r="C158" t="s">
        <v>576</v>
      </c>
      <c r="D158" t="s">
        <v>633</v>
      </c>
      <c r="E158" s="124">
        <v>40780.35</v>
      </c>
      <c r="F158" s="124">
        <v>0</v>
      </c>
      <c r="G158" s="124">
        <v>40780.35</v>
      </c>
      <c r="H158" s="124">
        <v>31232</v>
      </c>
      <c r="J158" s="94">
        <v>305000</v>
      </c>
      <c r="K158" s="94">
        <v>244000</v>
      </c>
      <c r="L158" s="181">
        <v>61000</v>
      </c>
      <c r="M158" s="124">
        <v>40780.35</v>
      </c>
      <c r="N158" s="124">
        <v>0</v>
      </c>
      <c r="O158" s="124">
        <v>40780.35</v>
      </c>
    </row>
    <row r="159" spans="1:15" x14ac:dyDescent="0.3">
      <c r="A159" s="442">
        <v>9000777925</v>
      </c>
      <c r="B159">
        <v>3415403</v>
      </c>
      <c r="C159" t="s">
        <v>581</v>
      </c>
      <c r="D159" t="s">
        <v>633</v>
      </c>
      <c r="E159" s="124">
        <v>28160</v>
      </c>
      <c r="F159" s="124">
        <v>0</v>
      </c>
      <c r="G159" s="124">
        <v>28160</v>
      </c>
      <c r="H159" s="124">
        <v>28160</v>
      </c>
      <c r="J159" s="94">
        <v>275000</v>
      </c>
      <c r="K159" s="94">
        <v>220000</v>
      </c>
      <c r="L159" s="181">
        <v>55000</v>
      </c>
      <c r="M159" s="124">
        <v>28160</v>
      </c>
      <c r="N159" s="124">
        <v>0</v>
      </c>
      <c r="O159" s="124">
        <v>28160</v>
      </c>
    </row>
    <row r="160" spans="1:15" x14ac:dyDescent="0.3">
      <c r="A160" s="442">
        <v>9002071559</v>
      </c>
      <c r="B160">
        <v>3414794</v>
      </c>
      <c r="C160" t="s">
        <v>174</v>
      </c>
      <c r="D160" t="s">
        <v>633</v>
      </c>
      <c r="E160" s="124">
        <v>49408</v>
      </c>
      <c r="F160" s="124">
        <v>0</v>
      </c>
      <c r="G160" s="124">
        <v>49408</v>
      </c>
      <c r="H160" s="124">
        <v>49408</v>
      </c>
      <c r="J160" s="94">
        <v>482500</v>
      </c>
      <c r="K160" s="94">
        <v>386000</v>
      </c>
      <c r="L160" s="181">
        <v>96500</v>
      </c>
      <c r="M160" s="124">
        <v>49408</v>
      </c>
      <c r="N160" s="124">
        <v>0</v>
      </c>
      <c r="O160" s="124">
        <v>49408</v>
      </c>
    </row>
    <row r="161" spans="1:15" x14ac:dyDescent="0.3">
      <c r="A161" s="442">
        <v>9000175850</v>
      </c>
      <c r="B161">
        <v>3414790</v>
      </c>
      <c r="C161" t="s">
        <v>577</v>
      </c>
      <c r="D161" t="s">
        <v>633</v>
      </c>
      <c r="E161" s="124">
        <v>40704</v>
      </c>
      <c r="F161" s="124">
        <v>0</v>
      </c>
      <c r="G161" s="124">
        <v>40704</v>
      </c>
      <c r="H161" s="124">
        <v>40704</v>
      </c>
      <c r="J161" s="94">
        <v>397500</v>
      </c>
      <c r="K161" s="94">
        <v>318000</v>
      </c>
      <c r="L161" s="181">
        <v>79500</v>
      </c>
      <c r="M161" s="124">
        <v>40704</v>
      </c>
      <c r="N161" s="124">
        <v>0</v>
      </c>
      <c r="O161" s="124">
        <v>40704</v>
      </c>
    </row>
    <row r="162" spans="1:15" x14ac:dyDescent="0.3">
      <c r="F162" s="124"/>
      <c r="J162" s="94"/>
      <c r="K162" s="94"/>
      <c r="L162" s="94"/>
    </row>
    <row r="163" spans="1:15" x14ac:dyDescent="0.3">
      <c r="C163" s="135" t="s">
        <v>1120</v>
      </c>
      <c r="E163" s="184">
        <v>903484.65</v>
      </c>
      <c r="F163" s="184">
        <v>0</v>
      </c>
      <c r="G163" s="184">
        <v>903484.65</v>
      </c>
      <c r="H163" s="184">
        <v>864076.80000000005</v>
      </c>
      <c r="J163" s="185">
        <v>4185450</v>
      </c>
      <c r="K163" s="185">
        <v>2497800</v>
      </c>
      <c r="L163" s="185">
        <v>1687650</v>
      </c>
      <c r="M163" s="449">
        <v>905665.42</v>
      </c>
      <c r="N163" s="184">
        <v>0</v>
      </c>
      <c r="O163" s="449">
        <v>905665.42</v>
      </c>
    </row>
    <row r="164" spans="1:15" x14ac:dyDescent="0.3">
      <c r="J164" s="94"/>
      <c r="K164" s="94"/>
      <c r="L164" s="94"/>
    </row>
    <row r="165" spans="1:15" x14ac:dyDescent="0.3">
      <c r="A165" s="123" t="s">
        <v>1044</v>
      </c>
      <c r="C165" s="135"/>
      <c r="J165" s="94"/>
      <c r="K165" s="94"/>
      <c r="L165" s="94"/>
    </row>
    <row r="166" spans="1:15" x14ac:dyDescent="0.3">
      <c r="A166" s="442">
        <v>9001355994</v>
      </c>
      <c r="B166" s="94">
        <v>3414011</v>
      </c>
      <c r="C166" t="s">
        <v>592</v>
      </c>
      <c r="D166" s="131" t="s">
        <v>654</v>
      </c>
      <c r="E166" s="124">
        <v>153600</v>
      </c>
      <c r="F166" s="124">
        <v>0</v>
      </c>
      <c r="G166" s="124">
        <v>153600</v>
      </c>
      <c r="H166" s="124">
        <v>30720</v>
      </c>
      <c r="J166" s="94">
        <v>300000</v>
      </c>
      <c r="K166" s="94">
        <v>240000</v>
      </c>
      <c r="L166" s="181">
        <v>60000</v>
      </c>
      <c r="M166" s="124">
        <v>30720</v>
      </c>
      <c r="N166" s="124">
        <v>0</v>
      </c>
      <c r="O166" s="124">
        <v>30720</v>
      </c>
    </row>
    <row r="167" spans="1:15" x14ac:dyDescent="0.3">
      <c r="A167" s="450">
        <v>9000109047</v>
      </c>
      <c r="B167">
        <v>3414787</v>
      </c>
      <c r="C167" t="s">
        <v>298</v>
      </c>
      <c r="D167" s="131" t="s">
        <v>654</v>
      </c>
      <c r="E167" s="124">
        <v>20352</v>
      </c>
      <c r="F167" s="124">
        <v>116.34999999999854</v>
      </c>
      <c r="G167" s="124">
        <v>20468.349999999999</v>
      </c>
      <c r="H167" s="124">
        <v>20352</v>
      </c>
      <c r="J167" s="94">
        <v>198750</v>
      </c>
      <c r="K167" s="94">
        <v>159000</v>
      </c>
      <c r="L167" s="181">
        <v>39750</v>
      </c>
      <c r="M167" s="124">
        <v>20352</v>
      </c>
      <c r="N167" s="124">
        <v>0</v>
      </c>
      <c r="O167" s="124">
        <v>20352</v>
      </c>
    </row>
    <row r="168" spans="1:15" x14ac:dyDescent="0.3">
      <c r="A168" s="442">
        <v>9001371638</v>
      </c>
      <c r="B168">
        <v>3414013</v>
      </c>
      <c r="C168" t="s">
        <v>595</v>
      </c>
      <c r="D168" s="131" t="s">
        <v>654</v>
      </c>
      <c r="E168" s="124">
        <v>22528</v>
      </c>
      <c r="F168" s="124">
        <v>0</v>
      </c>
      <c r="G168" s="124">
        <v>22528</v>
      </c>
      <c r="H168" s="124">
        <v>22528</v>
      </c>
      <c r="J168" s="94">
        <v>220000</v>
      </c>
      <c r="K168" s="94">
        <v>176000</v>
      </c>
      <c r="L168" s="181">
        <v>44000</v>
      </c>
      <c r="M168" s="124">
        <v>22528</v>
      </c>
      <c r="N168" s="124">
        <v>0</v>
      </c>
      <c r="O168" s="124">
        <v>22528</v>
      </c>
    </row>
    <row r="169" spans="1:15" x14ac:dyDescent="0.3">
      <c r="A169" s="442">
        <v>9006181143</v>
      </c>
      <c r="B169">
        <v>3414001</v>
      </c>
      <c r="C169" t="s">
        <v>299</v>
      </c>
      <c r="D169" s="131" t="s">
        <v>654</v>
      </c>
      <c r="E169" s="124">
        <v>26722.25</v>
      </c>
      <c r="F169" s="124">
        <v>0</v>
      </c>
      <c r="G169" s="124">
        <v>26722.25</v>
      </c>
      <c r="H169" s="124">
        <v>22732.799999999999</v>
      </c>
      <c r="J169" s="94">
        <v>222000</v>
      </c>
      <c r="K169" s="94">
        <v>177600</v>
      </c>
      <c r="L169" s="181">
        <v>44400</v>
      </c>
      <c r="M169" s="124">
        <v>25467.29</v>
      </c>
      <c r="N169" s="124">
        <v>0</v>
      </c>
      <c r="O169" s="124">
        <v>25467.29</v>
      </c>
    </row>
    <row r="170" spans="1:15" x14ac:dyDescent="0.3">
      <c r="A170" s="442">
        <v>9003118933</v>
      </c>
      <c r="B170">
        <v>3414012</v>
      </c>
      <c r="C170" t="s">
        <v>300</v>
      </c>
      <c r="D170" s="131" t="s">
        <v>654</v>
      </c>
      <c r="E170" s="124">
        <v>138240</v>
      </c>
      <c r="F170" s="124">
        <v>0</v>
      </c>
      <c r="G170" s="124">
        <v>138240</v>
      </c>
      <c r="H170" s="124">
        <v>27648</v>
      </c>
      <c r="J170" s="94">
        <v>270000</v>
      </c>
      <c r="K170" s="94">
        <v>216000</v>
      </c>
      <c r="L170" s="181">
        <v>54000</v>
      </c>
      <c r="M170" s="124">
        <v>27648</v>
      </c>
      <c r="N170" s="124">
        <v>0</v>
      </c>
      <c r="O170" s="124">
        <v>27648</v>
      </c>
    </row>
    <row r="171" spans="1:15" x14ac:dyDescent="0.3">
      <c r="A171" s="442">
        <v>9006125732</v>
      </c>
      <c r="B171">
        <v>3414000</v>
      </c>
      <c r="C171" t="s">
        <v>301</v>
      </c>
      <c r="D171" s="131" t="s">
        <v>654</v>
      </c>
      <c r="E171" s="124">
        <v>14632.2</v>
      </c>
      <c r="F171" s="124">
        <v>0</v>
      </c>
      <c r="G171" s="124">
        <v>14632.2</v>
      </c>
      <c r="H171" s="124">
        <v>13824</v>
      </c>
      <c r="J171" s="94">
        <v>135000</v>
      </c>
      <c r="K171" s="94">
        <v>108000</v>
      </c>
      <c r="L171" s="181">
        <v>27000</v>
      </c>
      <c r="M171" s="124">
        <v>14632.2</v>
      </c>
      <c r="N171" s="124">
        <v>0</v>
      </c>
      <c r="O171" s="124">
        <v>14632.2</v>
      </c>
    </row>
    <row r="172" spans="1:15" x14ac:dyDescent="0.3">
      <c r="A172" s="448">
        <v>9000676778</v>
      </c>
      <c r="B172" s="451">
        <v>3414004</v>
      </c>
      <c r="C172" s="131" t="s">
        <v>1121</v>
      </c>
      <c r="D172" s="131" t="s">
        <v>654</v>
      </c>
      <c r="E172" s="124">
        <v>47104</v>
      </c>
      <c r="F172" s="124">
        <v>0</v>
      </c>
      <c r="G172" s="124">
        <v>47104</v>
      </c>
      <c r="H172" s="124">
        <v>47104</v>
      </c>
      <c r="J172" s="94">
        <v>460000</v>
      </c>
      <c r="K172" s="94">
        <v>368000</v>
      </c>
      <c r="L172" s="181">
        <v>92000</v>
      </c>
      <c r="M172" s="124">
        <v>47104</v>
      </c>
      <c r="N172" s="124">
        <v>0</v>
      </c>
      <c r="O172" s="124">
        <v>47104</v>
      </c>
    </row>
    <row r="173" spans="1:15" x14ac:dyDescent="0.3">
      <c r="A173" s="442">
        <v>9006309134</v>
      </c>
      <c r="B173">
        <v>3414002</v>
      </c>
      <c r="C173" t="s">
        <v>302</v>
      </c>
      <c r="D173" s="131" t="s">
        <v>654</v>
      </c>
      <c r="E173" s="124">
        <v>30464</v>
      </c>
      <c r="F173" s="124">
        <v>0</v>
      </c>
      <c r="G173" s="124">
        <v>30464</v>
      </c>
      <c r="H173" s="124">
        <v>30464</v>
      </c>
      <c r="J173" s="94">
        <v>297500</v>
      </c>
      <c r="K173" s="94">
        <v>238000</v>
      </c>
      <c r="L173" s="181">
        <v>59500</v>
      </c>
      <c r="M173" s="124">
        <v>30464</v>
      </c>
      <c r="N173" s="124">
        <v>0</v>
      </c>
      <c r="O173" s="124">
        <v>30464</v>
      </c>
    </row>
    <row r="174" spans="1:15" x14ac:dyDescent="0.3">
      <c r="A174" s="442">
        <v>9003720284</v>
      </c>
      <c r="B174">
        <v>3416906</v>
      </c>
      <c r="C174" t="s">
        <v>303</v>
      </c>
      <c r="D174" s="131" t="s">
        <v>654</v>
      </c>
      <c r="E174" s="124">
        <v>81408</v>
      </c>
      <c r="F174" s="124">
        <v>0</v>
      </c>
      <c r="G174" s="124">
        <v>81408</v>
      </c>
      <c r="H174" s="124">
        <v>81408</v>
      </c>
      <c r="J174" s="94">
        <v>795000</v>
      </c>
      <c r="K174" s="94">
        <v>636000</v>
      </c>
      <c r="L174" s="181">
        <v>159000</v>
      </c>
      <c r="M174" s="124">
        <v>81408</v>
      </c>
      <c r="N174" s="124">
        <v>0</v>
      </c>
      <c r="O174" s="124">
        <v>81408</v>
      </c>
    </row>
    <row r="175" spans="1:15" x14ac:dyDescent="0.3">
      <c r="A175" s="442">
        <v>9005192531</v>
      </c>
      <c r="B175">
        <v>3415900</v>
      </c>
      <c r="C175" t="s">
        <v>304</v>
      </c>
      <c r="D175" s="131" t="s">
        <v>654</v>
      </c>
      <c r="E175" s="124">
        <v>24576</v>
      </c>
      <c r="F175" s="124">
        <v>0</v>
      </c>
      <c r="G175" s="124">
        <v>24576</v>
      </c>
      <c r="H175" s="124">
        <v>24576</v>
      </c>
      <c r="J175" s="94">
        <v>240000</v>
      </c>
      <c r="K175" s="94">
        <v>192000</v>
      </c>
      <c r="L175" s="181">
        <v>48000</v>
      </c>
      <c r="M175" s="124">
        <v>24576</v>
      </c>
      <c r="N175" s="124">
        <v>0</v>
      </c>
      <c r="O175" s="124">
        <v>24576</v>
      </c>
    </row>
    <row r="176" spans="1:15" x14ac:dyDescent="0.3">
      <c r="A176" s="444">
        <v>9006183332</v>
      </c>
      <c r="B176">
        <v>3415400</v>
      </c>
      <c r="C176" t="s">
        <v>1122</v>
      </c>
      <c r="D176" s="131" t="s">
        <v>654</v>
      </c>
      <c r="E176" s="124">
        <v>31133.05</v>
      </c>
      <c r="F176" s="124">
        <v>0</v>
      </c>
      <c r="G176" s="124">
        <v>31133.05</v>
      </c>
      <c r="H176" s="124">
        <v>28928</v>
      </c>
      <c r="J176" s="94">
        <v>282500</v>
      </c>
      <c r="K176" s="94">
        <v>226000</v>
      </c>
      <c r="L176" s="181">
        <v>56500</v>
      </c>
      <c r="M176" s="124">
        <v>31133.05</v>
      </c>
      <c r="N176" s="124">
        <v>0</v>
      </c>
      <c r="O176" s="124">
        <v>31133.05</v>
      </c>
    </row>
    <row r="177" spans="1:15" x14ac:dyDescent="0.3">
      <c r="A177" s="442">
        <v>9006183536</v>
      </c>
      <c r="B177">
        <v>3415402</v>
      </c>
      <c r="C177" t="s">
        <v>970</v>
      </c>
      <c r="D177" s="131" t="s">
        <v>654</v>
      </c>
      <c r="E177" s="124">
        <v>23756.799999999999</v>
      </c>
      <c r="F177" s="124">
        <v>0</v>
      </c>
      <c r="G177" s="124">
        <v>23756.799999999999</v>
      </c>
      <c r="H177" s="124">
        <v>23756.799999999999</v>
      </c>
      <c r="J177" s="94">
        <v>232000</v>
      </c>
      <c r="K177" s="94">
        <v>185600</v>
      </c>
      <c r="L177" s="181">
        <v>46400</v>
      </c>
      <c r="M177" s="124">
        <v>23756.799999999999</v>
      </c>
      <c r="N177" s="124">
        <v>0</v>
      </c>
      <c r="O177" s="124">
        <v>23756.799999999999</v>
      </c>
    </row>
    <row r="178" spans="1:15" x14ac:dyDescent="0.3">
      <c r="A178" s="442">
        <v>9006403426</v>
      </c>
      <c r="B178">
        <v>3416908</v>
      </c>
      <c r="C178" t="s">
        <v>308</v>
      </c>
      <c r="D178" s="131" t="s">
        <v>654</v>
      </c>
      <c r="E178" s="124">
        <v>55808</v>
      </c>
      <c r="F178" s="124">
        <v>0</v>
      </c>
      <c r="G178" s="124">
        <v>55808</v>
      </c>
      <c r="H178" s="124">
        <v>55808</v>
      </c>
      <c r="J178" s="94">
        <v>545000</v>
      </c>
      <c r="K178" s="94">
        <v>436000</v>
      </c>
      <c r="L178" s="181">
        <v>109000</v>
      </c>
      <c r="M178" s="124">
        <v>55808</v>
      </c>
      <c r="N178" s="124">
        <v>0</v>
      </c>
      <c r="O178" s="124">
        <v>55808</v>
      </c>
    </row>
    <row r="179" spans="1:15" x14ac:dyDescent="0.3">
      <c r="A179" s="442">
        <v>9003357492</v>
      </c>
      <c r="B179">
        <v>3414009</v>
      </c>
      <c r="C179" t="s">
        <v>971</v>
      </c>
      <c r="D179" s="131" t="s">
        <v>654</v>
      </c>
      <c r="E179" s="124">
        <v>7526.4</v>
      </c>
      <c r="F179" s="124">
        <v>0</v>
      </c>
      <c r="G179" s="124">
        <v>7526.4</v>
      </c>
      <c r="H179" s="124">
        <v>7526.4000000000005</v>
      </c>
      <c r="J179" s="94">
        <v>73500</v>
      </c>
      <c r="K179" s="94">
        <v>58800</v>
      </c>
      <c r="L179" s="181">
        <v>14700</v>
      </c>
      <c r="M179" s="124">
        <v>7526.4</v>
      </c>
      <c r="N179" s="124">
        <v>0</v>
      </c>
      <c r="O179" s="124">
        <v>7526.4</v>
      </c>
    </row>
    <row r="180" spans="1:15" x14ac:dyDescent="0.3">
      <c r="A180" s="442">
        <v>9003457237</v>
      </c>
      <c r="B180">
        <v>3416907</v>
      </c>
      <c r="C180" t="s">
        <v>309</v>
      </c>
      <c r="D180" s="131" t="s">
        <v>654</v>
      </c>
      <c r="E180" s="124">
        <v>22118.400000000001</v>
      </c>
      <c r="F180" s="124">
        <v>0</v>
      </c>
      <c r="G180" s="124">
        <v>22118.400000000001</v>
      </c>
      <c r="H180" s="124">
        <v>22118.400000000001</v>
      </c>
      <c r="J180" s="94">
        <v>216000</v>
      </c>
      <c r="K180" s="94">
        <v>172800</v>
      </c>
      <c r="L180" s="181">
        <v>43200</v>
      </c>
      <c r="M180" s="124">
        <v>22118.400000000001</v>
      </c>
      <c r="N180" s="124">
        <v>0</v>
      </c>
      <c r="O180" s="124">
        <v>22118.400000000001</v>
      </c>
    </row>
    <row r="181" spans="1:15" x14ac:dyDescent="0.3">
      <c r="A181" s="442">
        <v>9006184733</v>
      </c>
      <c r="B181">
        <v>3415404</v>
      </c>
      <c r="C181" t="s">
        <v>310</v>
      </c>
      <c r="D181" s="131" t="s">
        <v>654</v>
      </c>
      <c r="E181" s="124">
        <v>43776</v>
      </c>
      <c r="F181" s="124">
        <v>0</v>
      </c>
      <c r="G181" s="124">
        <v>43776</v>
      </c>
      <c r="H181" s="124">
        <v>43776</v>
      </c>
      <c r="J181" s="94">
        <v>427500</v>
      </c>
      <c r="K181" s="94">
        <v>342000</v>
      </c>
      <c r="L181" s="181">
        <v>85500</v>
      </c>
      <c r="M181" s="124">
        <v>43776</v>
      </c>
      <c r="N181" s="124">
        <v>0</v>
      </c>
      <c r="O181" s="124">
        <v>43776</v>
      </c>
    </row>
    <row r="182" spans="1:15" x14ac:dyDescent="0.3">
      <c r="A182" s="442">
        <v>9005705932</v>
      </c>
      <c r="B182">
        <v>3414797</v>
      </c>
      <c r="C182" t="s">
        <v>311</v>
      </c>
      <c r="D182" s="131" t="s">
        <v>654</v>
      </c>
      <c r="E182" s="124">
        <v>12211</v>
      </c>
      <c r="F182" s="124">
        <v>0</v>
      </c>
      <c r="G182" s="124">
        <v>12211</v>
      </c>
      <c r="H182" s="124">
        <v>11673.6</v>
      </c>
      <c r="J182" s="94">
        <v>114000</v>
      </c>
      <c r="K182" s="94">
        <v>91200</v>
      </c>
      <c r="L182" s="181">
        <v>22800</v>
      </c>
      <c r="M182" s="124">
        <v>12211</v>
      </c>
      <c r="N182" s="124">
        <v>0</v>
      </c>
      <c r="O182" s="124">
        <v>12211</v>
      </c>
    </row>
    <row r="183" spans="1:15" x14ac:dyDescent="0.3">
      <c r="A183" s="448">
        <v>9006309134</v>
      </c>
      <c r="B183">
        <v>3414003</v>
      </c>
      <c r="C183" t="s">
        <v>972</v>
      </c>
      <c r="D183" s="131" t="s">
        <v>654</v>
      </c>
      <c r="E183" s="124">
        <v>0</v>
      </c>
      <c r="F183" s="124">
        <v>0</v>
      </c>
      <c r="G183" s="124">
        <v>0</v>
      </c>
      <c r="H183" s="124">
        <v>0</v>
      </c>
      <c r="J183" s="94">
        <v>0</v>
      </c>
      <c r="K183" s="94">
        <v>0</v>
      </c>
      <c r="L183" s="181">
        <v>0</v>
      </c>
      <c r="M183" s="124">
        <v>0</v>
      </c>
      <c r="N183" s="124">
        <v>0</v>
      </c>
      <c r="O183" s="124"/>
    </row>
    <row r="184" spans="1:15" x14ac:dyDescent="0.3">
      <c r="A184" s="442">
        <v>9006412494</v>
      </c>
      <c r="B184">
        <v>3414306</v>
      </c>
      <c r="C184" t="s">
        <v>313</v>
      </c>
      <c r="D184" s="131" t="s">
        <v>654</v>
      </c>
      <c r="E184" s="124">
        <v>35015.870000000003</v>
      </c>
      <c r="F184" s="124">
        <v>0</v>
      </c>
      <c r="G184" s="124">
        <v>35015.870000000003</v>
      </c>
      <c r="H184" s="124">
        <v>29184</v>
      </c>
      <c r="J184" s="94">
        <v>285000</v>
      </c>
      <c r="K184" s="94">
        <v>228000</v>
      </c>
      <c r="L184" s="181">
        <v>57000</v>
      </c>
      <c r="M184" s="124">
        <v>35015.870000000003</v>
      </c>
      <c r="N184" s="124">
        <v>0</v>
      </c>
      <c r="O184" s="124">
        <v>35015.870000000003</v>
      </c>
    </row>
    <row r="185" spans="1:15" x14ac:dyDescent="0.3">
      <c r="J185" s="94"/>
      <c r="K185" s="94"/>
      <c r="L185" s="94"/>
    </row>
    <row r="186" spans="1:15" x14ac:dyDescent="0.3">
      <c r="C186" s="135" t="s">
        <v>390</v>
      </c>
      <c r="E186" s="184">
        <v>790971.97000000009</v>
      </c>
      <c r="F186" s="184">
        <v>116.34999999999854</v>
      </c>
      <c r="G186" s="184">
        <v>791088.32000000018</v>
      </c>
      <c r="H186" s="184">
        <v>544128</v>
      </c>
      <c r="I186" s="124"/>
      <c r="J186" s="185">
        <v>5313750</v>
      </c>
      <c r="K186" s="185">
        <v>4251000</v>
      </c>
      <c r="L186" s="185">
        <v>1062750</v>
      </c>
      <c r="M186" s="185">
        <v>556245.01</v>
      </c>
      <c r="N186" s="185">
        <v>0</v>
      </c>
      <c r="O186" s="185">
        <v>556245.01</v>
      </c>
    </row>
    <row r="187" spans="1:15" x14ac:dyDescent="0.3">
      <c r="E187" s="124"/>
      <c r="F187" s="124"/>
      <c r="G187" s="124"/>
      <c r="H187" s="124"/>
      <c r="J187" s="94"/>
      <c r="K187" s="94"/>
      <c r="L187" s="94"/>
    </row>
    <row r="188" spans="1:15" x14ac:dyDescent="0.3">
      <c r="C188" s="135" t="s">
        <v>1123</v>
      </c>
      <c r="E188" s="182">
        <v>1694456.62</v>
      </c>
      <c r="F188" s="182">
        <v>116.34999999999854</v>
      </c>
      <c r="G188" s="182">
        <v>1694572.9700000002</v>
      </c>
      <c r="H188" s="182">
        <v>1408204.8</v>
      </c>
      <c r="J188" s="452">
        <v>9499200</v>
      </c>
      <c r="K188" s="452">
        <v>6748800</v>
      </c>
      <c r="L188" s="452">
        <v>2750400</v>
      </c>
      <c r="M188" s="182">
        <v>1461910.4300000002</v>
      </c>
      <c r="N188" s="182">
        <v>0</v>
      </c>
      <c r="O188" s="182">
        <v>1461910.4300000002</v>
      </c>
    </row>
    <row r="189" spans="1:15" x14ac:dyDescent="0.3">
      <c r="E189" s="124"/>
      <c r="F189" s="124"/>
      <c r="G189" s="124"/>
      <c r="H189" s="124"/>
      <c r="J189" s="94"/>
      <c r="K189" s="94"/>
      <c r="L189" s="94"/>
      <c r="M189" s="124"/>
      <c r="N189" s="124"/>
      <c r="O189" s="124"/>
    </row>
    <row r="190" spans="1:15" x14ac:dyDescent="0.3">
      <c r="C190" s="135" t="s">
        <v>1124</v>
      </c>
      <c r="E190" s="182">
        <v>3640428.0999999996</v>
      </c>
      <c r="F190" s="182">
        <v>14368.047599999991</v>
      </c>
      <c r="G190" s="182">
        <v>3654796.1475999998</v>
      </c>
      <c r="H190" s="182">
        <v>3338666.2160000009</v>
      </c>
      <c r="J190" s="452">
        <v>15669358</v>
      </c>
      <c r="K190" s="452">
        <v>9113624</v>
      </c>
      <c r="L190" s="452">
        <v>6555734</v>
      </c>
      <c r="M190" s="182">
        <v>3397860.3420000002</v>
      </c>
      <c r="N190" s="182">
        <v>0</v>
      </c>
      <c r="O190" s="182">
        <v>3397860.3420000002</v>
      </c>
    </row>
    <row r="191" spans="1:15" x14ac:dyDescent="0.3">
      <c r="J191" s="94"/>
      <c r="K191" s="94"/>
      <c r="L191" s="94"/>
    </row>
    <row r="192" spans="1:15" x14ac:dyDescent="0.3">
      <c r="C192" s="123" t="s">
        <v>1125</v>
      </c>
      <c r="E192" s="63">
        <v>3640428.0999999987</v>
      </c>
      <c r="F192" s="63">
        <v>14368.0476</v>
      </c>
      <c r="G192" s="63">
        <v>3654796.1475999998</v>
      </c>
      <c r="H192" s="453"/>
      <c r="J192" s="94">
        <v>15344858</v>
      </c>
      <c r="K192" s="94"/>
      <c r="L192" s="94"/>
    </row>
    <row r="193" spans="1:12" x14ac:dyDescent="0.3">
      <c r="J193" s="94"/>
      <c r="K193" s="65"/>
      <c r="L193" s="94"/>
    </row>
    <row r="194" spans="1:12" x14ac:dyDescent="0.3">
      <c r="C194" t="s">
        <v>1126</v>
      </c>
      <c r="E194" s="63">
        <v>0</v>
      </c>
      <c r="F194" s="63">
        <v>0</v>
      </c>
      <c r="G194" s="63">
        <v>0</v>
      </c>
      <c r="H194" s="63"/>
      <c r="I194" s="63"/>
      <c r="J194" s="63">
        <v>-324500</v>
      </c>
      <c r="K194" s="65"/>
      <c r="L194" s="94"/>
    </row>
    <row r="195" spans="1:12" x14ac:dyDescent="0.3">
      <c r="J195" s="94"/>
      <c r="K195" s="65"/>
      <c r="L195" s="94"/>
    </row>
    <row r="196" spans="1:12" x14ac:dyDescent="0.3">
      <c r="H196" s="453" t="s">
        <v>1127</v>
      </c>
      <c r="J196" s="94"/>
      <c r="K196" s="65"/>
      <c r="L196" s="94"/>
    </row>
    <row r="198" spans="1:12" x14ac:dyDescent="0.3">
      <c r="A198" t="s">
        <v>706</v>
      </c>
    </row>
    <row r="199" spans="1:12" ht="43.2" x14ac:dyDescent="0.3">
      <c r="A199" s="195" t="s">
        <v>707</v>
      </c>
      <c r="B199" s="196" t="s">
        <v>708</v>
      </c>
      <c r="C199" s="197" t="s">
        <v>709</v>
      </c>
      <c r="D199" s="197" t="s">
        <v>710</v>
      </c>
      <c r="E199" s="198" t="s">
        <v>711</v>
      </c>
      <c r="F199" s="198" t="s">
        <v>712</v>
      </c>
      <c r="G199" s="198" t="s">
        <v>713</v>
      </c>
    </row>
    <row r="200" spans="1:12" x14ac:dyDescent="0.3">
      <c r="A200" s="199"/>
      <c r="B200" s="200"/>
      <c r="C200" s="201"/>
      <c r="D200" s="201"/>
      <c r="E200" s="201"/>
      <c r="F200" s="201"/>
      <c r="G200" s="201"/>
    </row>
    <row r="201" spans="1:12" x14ac:dyDescent="0.3">
      <c r="A201" s="202"/>
      <c r="B201" s="202"/>
    </row>
    <row r="202" spans="1:12" x14ac:dyDescent="0.3">
      <c r="A202" s="202"/>
      <c r="B202" s="203"/>
      <c r="C202" s="137">
        <v>1557466</v>
      </c>
      <c r="D202" s="137">
        <v>1641215</v>
      </c>
      <c r="E202" s="137">
        <v>1597816.97</v>
      </c>
      <c r="F202" s="137">
        <f>F222</f>
        <v>0</v>
      </c>
      <c r="G202" s="137">
        <f>G222</f>
        <v>0</v>
      </c>
    </row>
    <row r="203" spans="1:12" x14ac:dyDescent="0.3">
      <c r="A203" s="203" t="s">
        <v>714</v>
      </c>
      <c r="B203" s="203"/>
      <c r="D203" s="137"/>
    </row>
    <row r="204" spans="1:12" x14ac:dyDescent="0.3">
      <c r="A204" s="204">
        <v>3412010</v>
      </c>
      <c r="B204" s="205" t="s">
        <v>469</v>
      </c>
      <c r="C204" s="206">
        <v>67072.839924</v>
      </c>
      <c r="D204" s="207">
        <v>70679.518619546099</v>
      </c>
      <c r="E204" s="208">
        <v>57276.411143015219</v>
      </c>
      <c r="F204" s="208">
        <v>58393.650716486321</v>
      </c>
      <c r="G204" s="209">
        <v>71991.2041873056</v>
      </c>
    </row>
    <row r="205" spans="1:12" x14ac:dyDescent="0.3">
      <c r="A205" s="210">
        <v>3413023</v>
      </c>
      <c r="B205" s="205" t="s">
        <v>715</v>
      </c>
      <c r="C205" s="206">
        <v>50999.165028000003</v>
      </c>
      <c r="D205" s="207">
        <v>53741.520983190603</v>
      </c>
      <c r="E205" s="208">
        <v>54033.955782160949</v>
      </c>
      <c r="F205" s="208">
        <v>53942.636306216358</v>
      </c>
      <c r="G205" s="209">
        <v>66023.095629887859</v>
      </c>
    </row>
    <row r="206" spans="1:12" x14ac:dyDescent="0.3">
      <c r="A206" s="210">
        <v>3412001</v>
      </c>
      <c r="B206" s="205" t="s">
        <v>64</v>
      </c>
      <c r="C206" s="206">
        <v>44453.366946000002</v>
      </c>
      <c r="D206" s="207">
        <v>46843.738543372347</v>
      </c>
      <c r="E206" s="208">
        <v>50122.449173366753</v>
      </c>
      <c r="F206" s="208">
        <v>46858.295785452843</v>
      </c>
      <c r="G206" s="209">
        <v>56979.012747859539</v>
      </c>
    </row>
    <row r="207" spans="1:12" x14ac:dyDescent="0.3">
      <c r="A207" s="210">
        <v>3412218</v>
      </c>
      <c r="B207" s="205" t="s">
        <v>716</v>
      </c>
      <c r="C207" s="206">
        <v>43627.208358000003</v>
      </c>
      <c r="D207" s="207">
        <v>45973.155288370646</v>
      </c>
      <c r="E207" s="208">
        <v>45786.932189181047</v>
      </c>
      <c r="F207" s="208">
        <v>44911.867036380318</v>
      </c>
      <c r="G207" s="209">
        <v>56571.145050805811</v>
      </c>
    </row>
    <row r="208" spans="1:12" x14ac:dyDescent="0.3">
      <c r="A208" s="210">
        <v>3413022</v>
      </c>
      <c r="B208" s="205" t="s">
        <v>717</v>
      </c>
      <c r="C208" s="206">
        <v>56744.817072000005</v>
      </c>
      <c r="D208" s="207">
        <v>59796.131479562624</v>
      </c>
      <c r="E208" s="208">
        <v>52118.260604096249</v>
      </c>
      <c r="F208" s="208">
        <v>51148.353860564217</v>
      </c>
      <c r="G208" s="209">
        <v>65560.951051886979</v>
      </c>
    </row>
    <row r="209" spans="1:11" x14ac:dyDescent="0.3">
      <c r="A209" s="210">
        <v>3412030</v>
      </c>
      <c r="B209" s="205" t="s">
        <v>718</v>
      </c>
      <c r="C209" s="206">
        <v>43422.229463999996</v>
      </c>
      <c r="D209" s="207">
        <v>45757.154153313539</v>
      </c>
      <c r="E209" s="208">
        <v>41914.258959393454</v>
      </c>
      <c r="F209" s="208">
        <v>41327.570440258256</v>
      </c>
      <c r="G209" s="209">
        <v>48781.617263394059</v>
      </c>
    </row>
    <row r="210" spans="1:11" x14ac:dyDescent="0.3">
      <c r="A210" s="210">
        <v>3412226</v>
      </c>
      <c r="B210" s="205" t="s">
        <v>719</v>
      </c>
      <c r="C210" s="206">
        <v>48855.730907999998</v>
      </c>
      <c r="D210" s="207">
        <v>51482.82891101994</v>
      </c>
      <c r="E210" s="208">
        <v>52488.931169975724</v>
      </c>
      <c r="F210" s="208">
        <v>52772.803811844708</v>
      </c>
      <c r="G210" s="209">
        <v>65842.829810259762</v>
      </c>
    </row>
    <row r="211" spans="1:11" x14ac:dyDescent="0.3">
      <c r="A211" s="210">
        <v>3412170</v>
      </c>
      <c r="B211" s="205" t="s">
        <v>720</v>
      </c>
      <c r="C211" s="206">
        <v>57911.219813999996</v>
      </c>
      <c r="D211" s="207">
        <v>61025.254689709865</v>
      </c>
      <c r="E211" s="208">
        <v>61782.233244390998</v>
      </c>
      <c r="F211" s="208">
        <v>62650.437437431596</v>
      </c>
      <c r="G211" s="209">
        <v>77697.986827303859</v>
      </c>
    </row>
    <row r="212" spans="1:11" x14ac:dyDescent="0.3">
      <c r="A212" s="210">
        <v>3412130</v>
      </c>
      <c r="B212" s="205" t="s">
        <v>721</v>
      </c>
      <c r="C212" s="206">
        <v>38904.369780000001</v>
      </c>
      <c r="D212" s="207">
        <v>40996.357562359663</v>
      </c>
      <c r="E212" s="208">
        <v>42520.510657779894</v>
      </c>
      <c r="F212" s="208">
        <v>41683.99034889938</v>
      </c>
      <c r="G212" s="209">
        <v>50604.196096690401</v>
      </c>
    </row>
    <row r="213" spans="1:11" x14ac:dyDescent="0.3">
      <c r="A213" s="210">
        <v>3412065</v>
      </c>
      <c r="B213" s="205" t="s">
        <v>722</v>
      </c>
      <c r="C213" s="206">
        <v>68556.595776000002</v>
      </c>
      <c r="D213" s="207">
        <v>72243.059830670056</v>
      </c>
      <c r="E213" s="208">
        <v>67305.409429225605</v>
      </c>
      <c r="F213" s="208">
        <v>76205.23143643525</v>
      </c>
      <c r="G213" s="209">
        <v>95944.388151884443</v>
      </c>
    </row>
    <row r="214" spans="1:11" x14ac:dyDescent="0.3">
      <c r="A214" s="210">
        <v>3412236</v>
      </c>
      <c r="B214" s="205" t="s">
        <v>723</v>
      </c>
      <c r="C214" s="206">
        <v>55582.576337999999</v>
      </c>
      <c r="D214" s="207">
        <v>58571.394079264268</v>
      </c>
      <c r="E214" s="208">
        <v>59877.391303765216</v>
      </c>
      <c r="F214" s="208">
        <v>61203.01533204248</v>
      </c>
      <c r="G214" s="209">
        <v>74858.696672418155</v>
      </c>
    </row>
    <row r="215" spans="1:11" x14ac:dyDescent="0.3">
      <c r="A215" s="210">
        <v>3412128</v>
      </c>
      <c r="B215" s="205" t="s">
        <v>724</v>
      </c>
      <c r="C215" s="206">
        <v>47482.268268</v>
      </c>
      <c r="D215" s="207">
        <v>50035.51166089117</v>
      </c>
      <c r="E215" s="208">
        <v>44283.307164297359</v>
      </c>
      <c r="F215" s="208">
        <v>43636.536777064364</v>
      </c>
      <c r="G215" s="209">
        <v>54073.968449080974</v>
      </c>
    </row>
    <row r="216" spans="1:11" x14ac:dyDescent="0.3">
      <c r="A216" s="211" t="s">
        <v>725</v>
      </c>
      <c r="B216" s="212"/>
      <c r="C216" s="137"/>
      <c r="D216" s="124"/>
      <c r="E216" s="213"/>
      <c r="F216" s="213"/>
      <c r="G216" s="213"/>
    </row>
    <row r="217" spans="1:11" x14ac:dyDescent="0.3">
      <c r="A217" s="210">
        <v>3414013</v>
      </c>
      <c r="B217" s="214" t="s">
        <v>1181</v>
      </c>
      <c r="C217" s="206">
        <v>236879.644818</v>
      </c>
      <c r="D217" s="207">
        <v>249617.27109626206</v>
      </c>
      <c r="E217" s="208">
        <v>244368.95219447158</v>
      </c>
      <c r="F217" s="208">
        <v>239817.80615724399</v>
      </c>
      <c r="G217" s="209">
        <v>321639.10055787378</v>
      </c>
    </row>
    <row r="218" spans="1:11" x14ac:dyDescent="0.3">
      <c r="A218" s="210">
        <v>3414427</v>
      </c>
      <c r="B218" s="205" t="s">
        <v>164</v>
      </c>
      <c r="C218" s="206">
        <v>307005.31761000003</v>
      </c>
      <c r="D218" s="207">
        <v>323513.78123995801</v>
      </c>
      <c r="E218" s="208">
        <v>314088.19707636669</v>
      </c>
      <c r="F218" s="208">
        <v>304258.85610599816</v>
      </c>
      <c r="G218" s="209">
        <v>380658.17468693556</v>
      </c>
    </row>
    <row r="219" spans="1:11" x14ac:dyDescent="0.3">
      <c r="A219" s="130">
        <v>3414012</v>
      </c>
      <c r="B219" s="131" t="s">
        <v>300</v>
      </c>
      <c r="C219" s="206">
        <v>179637.46779000002</v>
      </c>
      <c r="D219" s="207">
        <v>189297.03533975891</v>
      </c>
      <c r="E219" s="208">
        <v>196409.41362259706</v>
      </c>
      <c r="F219" s="208">
        <v>185879.91170761321</v>
      </c>
      <c r="G219" s="209">
        <v>236250.89064232141</v>
      </c>
    </row>
    <row r="220" spans="1:11" x14ac:dyDescent="0.3">
      <c r="A220" s="210">
        <v>3414000</v>
      </c>
      <c r="B220" s="205" t="s">
        <v>726</v>
      </c>
      <c r="C220" s="206">
        <v>210331.23628800001</v>
      </c>
      <c r="D220" s="207">
        <v>221641.28652275025</v>
      </c>
      <c r="E220" s="208">
        <v>213440.35673916541</v>
      </c>
      <c r="F220" s="208">
        <v>198520.9174124866</v>
      </c>
      <c r="G220" s="209">
        <v>259819.83662333866</v>
      </c>
    </row>
    <row r="222" spans="1:11" x14ac:dyDescent="0.3">
      <c r="A222" t="s">
        <v>744</v>
      </c>
    </row>
    <row r="223" spans="1:11" ht="72" x14ac:dyDescent="0.3">
      <c r="A223" s="215"/>
      <c r="B223" s="215" t="s">
        <v>42</v>
      </c>
      <c r="C223" s="216" t="s">
        <v>727</v>
      </c>
      <c r="D223" s="217" t="s">
        <v>728</v>
      </c>
      <c r="E223" s="217" t="s">
        <v>729</v>
      </c>
      <c r="F223" s="217" t="s">
        <v>730</v>
      </c>
      <c r="G223" s="217" t="s">
        <v>731</v>
      </c>
      <c r="H223" s="217" t="s">
        <v>732</v>
      </c>
      <c r="I223" s="217" t="s">
        <v>733</v>
      </c>
      <c r="J223" s="218" t="s">
        <v>734</v>
      </c>
      <c r="K223" s="217" t="s">
        <v>735</v>
      </c>
    </row>
    <row r="224" spans="1:11" x14ac:dyDescent="0.3">
      <c r="A224" s="219">
        <v>3414011</v>
      </c>
      <c r="B224" s="219" t="s">
        <v>736</v>
      </c>
      <c r="C224" s="220">
        <v>360523</v>
      </c>
      <c r="D224" s="221">
        <v>162235.35</v>
      </c>
      <c r="E224" s="221">
        <v>213455.02731277535</v>
      </c>
      <c r="F224" s="221">
        <v>221237.24185022028</v>
      </c>
      <c r="G224" s="221">
        <v>226637.14581497796</v>
      </c>
      <c r="H224" s="221">
        <v>232354.69118942731</v>
      </c>
      <c r="I224" s="222">
        <v>234260.53964757707</v>
      </c>
      <c r="K224" s="222">
        <v>243631</v>
      </c>
    </row>
    <row r="225" spans="1:11" x14ac:dyDescent="0.3">
      <c r="A225" s="219">
        <v>3414306</v>
      </c>
      <c r="B225" s="219" t="s">
        <v>737</v>
      </c>
      <c r="C225" s="220">
        <v>258170</v>
      </c>
      <c r="D225" s="221">
        <v>116176.5</v>
      </c>
      <c r="E225" s="221">
        <v>152854.8370044053</v>
      </c>
      <c r="F225" s="221">
        <v>158427.66960352423</v>
      </c>
      <c r="G225" s="221">
        <v>162294.53303964756</v>
      </c>
      <c r="H225" s="221">
        <v>166388.85903083699</v>
      </c>
      <c r="I225" s="222">
        <v>167753.63436123345</v>
      </c>
      <c r="K225" s="222">
        <v>174464</v>
      </c>
    </row>
    <row r="226" spans="1:11" x14ac:dyDescent="0.3">
      <c r="A226" s="219"/>
      <c r="B226" s="219" t="s">
        <v>738</v>
      </c>
      <c r="C226" s="223"/>
      <c r="D226" s="222">
        <v>0</v>
      </c>
      <c r="E226" s="222">
        <v>0</v>
      </c>
      <c r="F226" s="222">
        <v>0</v>
      </c>
      <c r="G226" s="222">
        <v>0</v>
      </c>
      <c r="H226" s="222">
        <v>0</v>
      </c>
      <c r="I226" s="222">
        <v>0</v>
      </c>
      <c r="K226" s="222">
        <v>0</v>
      </c>
    </row>
    <row r="227" spans="1:11" x14ac:dyDescent="0.3">
      <c r="A227" s="219">
        <v>3414690</v>
      </c>
      <c r="B227" s="219" t="s">
        <v>739</v>
      </c>
      <c r="C227" s="224">
        <v>216163</v>
      </c>
      <c r="D227" s="222">
        <v>97273.35</v>
      </c>
      <c r="E227" s="222">
        <v>127983.73215859031</v>
      </c>
      <c r="F227" s="222">
        <v>132649.80572687226</v>
      </c>
      <c r="G227" s="222">
        <v>135887.48942731277</v>
      </c>
      <c r="H227" s="222">
        <v>139315.62511013215</v>
      </c>
      <c r="I227" s="222">
        <v>184802.74589713235</v>
      </c>
      <c r="K227" s="222">
        <v>192195</v>
      </c>
    </row>
    <row r="228" spans="1:11" x14ac:dyDescent="0.3">
      <c r="A228" s="219">
        <v>3415200</v>
      </c>
      <c r="B228" s="219" t="s">
        <v>163</v>
      </c>
      <c r="C228" s="224">
        <v>54975</v>
      </c>
      <c r="D228" s="222">
        <v>24738.75</v>
      </c>
      <c r="E228" s="222">
        <v>32549.074889867843</v>
      </c>
      <c r="F228" s="222">
        <v>33735.759911894274</v>
      </c>
      <c r="G228" s="222">
        <v>34559.174008810573</v>
      </c>
      <c r="H228" s="222">
        <v>35431.024229074887</v>
      </c>
      <c r="I228" s="222">
        <v>46999.398397019148</v>
      </c>
      <c r="K228" s="222">
        <v>48879</v>
      </c>
    </row>
    <row r="229" spans="1:11" x14ac:dyDescent="0.3">
      <c r="A229" s="219"/>
      <c r="B229" s="219" t="s">
        <v>740</v>
      </c>
      <c r="C229" s="224">
        <v>15117</v>
      </c>
      <c r="D229" s="222">
        <v>6802.6500000000005</v>
      </c>
      <c r="E229" s="222">
        <v>8950.3295154185034</v>
      </c>
      <c r="F229" s="222">
        <v>9276.643612334803</v>
      </c>
      <c r="G229" s="222">
        <v>9503.0656387665204</v>
      </c>
      <c r="H229" s="222">
        <v>9742.8066079295168</v>
      </c>
      <c r="I229" s="222">
        <v>12923.872770672826</v>
      </c>
      <c r="K229" s="222">
        <v>13441</v>
      </c>
    </row>
    <row r="230" spans="1:11" x14ac:dyDescent="0.3">
      <c r="A230" s="219">
        <v>3414792</v>
      </c>
      <c r="B230" s="219" t="s">
        <v>741</v>
      </c>
      <c r="C230" s="224">
        <v>259075</v>
      </c>
      <c r="D230" s="222">
        <v>116583.75</v>
      </c>
      <c r="E230" s="222">
        <v>153390.66079295153</v>
      </c>
      <c r="F230" s="222">
        <v>158983.02863436122</v>
      </c>
      <c r="G230" s="222">
        <v>162863.44713656386</v>
      </c>
      <c r="H230" s="222">
        <v>166972.1255506608</v>
      </c>
      <c r="I230" s="222">
        <v>221489.20672501565</v>
      </c>
      <c r="K230" s="222">
        <v>230349</v>
      </c>
    </row>
    <row r="231" spans="1:11" x14ac:dyDescent="0.3">
      <c r="A231" s="219">
        <v>3414793</v>
      </c>
      <c r="B231" s="219" t="s">
        <v>742</v>
      </c>
      <c r="C231" s="224">
        <v>286617</v>
      </c>
      <c r="D231" s="222">
        <v>128977.65000000001</v>
      </c>
      <c r="E231" s="222">
        <v>169697.46607929518</v>
      </c>
      <c r="F231" s="222">
        <v>175884.35286343613</v>
      </c>
      <c r="G231" s="222">
        <v>180177.29471365639</v>
      </c>
      <c r="H231" s="222">
        <v>184722.76255506609</v>
      </c>
      <c r="I231" s="222">
        <v>245035.49923344137</v>
      </c>
      <c r="K231" s="222">
        <v>254837</v>
      </c>
    </row>
    <row r="232" spans="1:11" x14ac:dyDescent="0.3">
      <c r="A232" s="219">
        <v>3414429</v>
      </c>
      <c r="B232" s="219" t="s">
        <v>743</v>
      </c>
      <c r="C232" s="224">
        <v>332438</v>
      </c>
      <c r="D232" s="222">
        <v>149597.1</v>
      </c>
      <c r="E232" s="222">
        <v>196826.72775330397</v>
      </c>
      <c r="F232" s="222">
        <v>204002.70220264318</v>
      </c>
      <c r="G232" s="222">
        <v>208981.94977973567</v>
      </c>
      <c r="H232" s="222">
        <v>214254.09427312776</v>
      </c>
      <c r="I232" s="222">
        <v>284208.93141079129</v>
      </c>
      <c r="K232" s="222">
        <v>295577</v>
      </c>
    </row>
    <row r="233" spans="1:11" x14ac:dyDescent="0.3">
      <c r="A233" s="225">
        <v>3417039</v>
      </c>
      <c r="B233" s="219" t="s">
        <v>188</v>
      </c>
      <c r="C233" s="224">
        <v>123200</v>
      </c>
      <c r="D233" s="222">
        <v>55440</v>
      </c>
      <c r="E233" s="222">
        <v>72943.083700440533</v>
      </c>
      <c r="F233" s="222">
        <v>75602.466960352423</v>
      </c>
      <c r="G233" s="222">
        <v>77447.753303964753</v>
      </c>
      <c r="H233" s="222">
        <v>79401.585903083702</v>
      </c>
      <c r="I233" s="222">
        <v>105326.52810391558</v>
      </c>
      <c r="K233" s="222">
        <v>109540</v>
      </c>
    </row>
    <row r="235" spans="1:11" ht="15" thickBot="1" x14ac:dyDescent="0.35">
      <c r="A235" t="s">
        <v>756</v>
      </c>
    </row>
    <row r="236" spans="1:11" ht="16.2" thickBot="1" x14ac:dyDescent="0.35">
      <c r="A236" s="226" t="s">
        <v>42</v>
      </c>
      <c r="B236" s="226" t="s">
        <v>745</v>
      </c>
      <c r="C236" s="226" t="s">
        <v>746</v>
      </c>
      <c r="D236" s="227" t="s">
        <v>747</v>
      </c>
      <c r="E236" s="227" t="s">
        <v>748</v>
      </c>
      <c r="F236" s="227" t="s">
        <v>749</v>
      </c>
      <c r="G236" s="227" t="s">
        <v>750</v>
      </c>
    </row>
    <row r="237" spans="1:11" ht="30.6" thickBot="1" x14ac:dyDescent="0.35">
      <c r="A237" s="228" t="s">
        <v>751</v>
      </c>
      <c r="B237" s="228">
        <v>3414782</v>
      </c>
      <c r="C237" s="229">
        <v>79598.402999999991</v>
      </c>
      <c r="D237" s="230">
        <f>C237*103%</f>
        <v>81986.355089999997</v>
      </c>
      <c r="E237" s="231">
        <v>82120</v>
      </c>
      <c r="F237" s="231">
        <v>82530.600000000006</v>
      </c>
      <c r="G237" s="231">
        <v>85404.800000000003</v>
      </c>
    </row>
    <row r="238" spans="1:11" ht="30.6" thickBot="1" x14ac:dyDescent="0.35">
      <c r="A238" s="232" t="s">
        <v>752</v>
      </c>
      <c r="B238" s="228">
        <v>3414796</v>
      </c>
      <c r="C238" s="229">
        <v>61431.924811320001</v>
      </c>
      <c r="D238" s="230">
        <f>C238*103%</f>
        <v>63274.882555659606</v>
      </c>
      <c r="E238" s="230">
        <v>62277.14185</v>
      </c>
      <c r="F238" s="230">
        <v>62588.527559249997</v>
      </c>
      <c r="G238" s="231">
        <v>64768.227523999994</v>
      </c>
    </row>
    <row r="239" spans="1:11" ht="30.6" thickBot="1" x14ac:dyDescent="0.35">
      <c r="A239" s="232" t="s">
        <v>753</v>
      </c>
      <c r="B239" s="232">
        <v>3414794</v>
      </c>
      <c r="C239" s="229">
        <v>72169.218720000004</v>
      </c>
      <c r="D239" s="230">
        <f>C239*103%</f>
        <v>74334.295281600003</v>
      </c>
      <c r="E239" s="230">
        <v>74403.488949999999</v>
      </c>
      <c r="F239" s="230">
        <v>74775.506394750002</v>
      </c>
      <c r="G239" s="231">
        <v>77379.62850799998</v>
      </c>
    </row>
    <row r="240" spans="1:11" ht="16.2" thickBot="1" x14ac:dyDescent="0.35">
      <c r="A240" s="232" t="s">
        <v>754</v>
      </c>
      <c r="B240" s="232">
        <v>3415403</v>
      </c>
      <c r="C240" s="229">
        <v>56187.108</v>
      </c>
      <c r="D240" s="230">
        <f>C240*103%</f>
        <v>57872.721239999999</v>
      </c>
      <c r="E240" s="230">
        <v>62228.655299999999</v>
      </c>
      <c r="F240" s="230">
        <v>62539.798576499998</v>
      </c>
      <c r="G240" s="231">
        <v>64717.801511999991</v>
      </c>
    </row>
    <row r="241" spans="1:7" ht="15.6" thickBot="1" x14ac:dyDescent="0.35">
      <c r="A241" s="232" t="s">
        <v>755</v>
      </c>
      <c r="B241" s="232">
        <v>3415400</v>
      </c>
      <c r="C241" s="229">
        <v>0</v>
      </c>
      <c r="D241" s="230">
        <f>C241*103%</f>
        <v>0</v>
      </c>
      <c r="E241" s="230">
        <v>0</v>
      </c>
      <c r="F241" s="230">
        <v>0</v>
      </c>
      <c r="G241" s="230">
        <v>0</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5F15E-07AC-48BB-B340-7309699926C9}">
  <sheetPr codeName="Sheet8"/>
  <dimension ref="A1:BQ152"/>
  <sheetViews>
    <sheetView topLeftCell="AF1" workbookViewId="0">
      <pane ySplit="1" topLeftCell="A149" activePane="bottomLeft" state="frozen"/>
      <selection sqref="A1:XFD1048576"/>
      <selection pane="bottomLeft" sqref="A1:XFD1048576"/>
    </sheetView>
  </sheetViews>
  <sheetFormatPr defaultRowHeight="14.4" x14ac:dyDescent="0.3"/>
  <cols>
    <col min="1" max="1" width="39.109375" bestFit="1" customWidth="1"/>
    <col min="2" max="2" width="51.33203125" bestFit="1" customWidth="1"/>
    <col min="3" max="3" width="33.109375" bestFit="1" customWidth="1"/>
    <col min="30" max="30" width="11.109375" customWidth="1"/>
    <col min="31" max="31" width="11.33203125" customWidth="1"/>
  </cols>
  <sheetData>
    <row r="1" spans="1:69" ht="172.8" x14ac:dyDescent="0.3">
      <c r="A1" s="161" t="s">
        <v>394</v>
      </c>
      <c r="B1" s="158" t="s">
        <v>395</v>
      </c>
      <c r="C1" s="164" t="s">
        <v>396</v>
      </c>
      <c r="D1" s="164" t="s">
        <v>397</v>
      </c>
      <c r="E1" s="164" t="s">
        <v>398</v>
      </c>
      <c r="F1" s="164" t="s">
        <v>399</v>
      </c>
      <c r="G1" s="159" t="s">
        <v>400</v>
      </c>
      <c r="H1" s="159" t="s">
        <v>401</v>
      </c>
      <c r="I1" s="159" t="s">
        <v>402</v>
      </c>
      <c r="J1" s="159" t="s">
        <v>403</v>
      </c>
      <c r="K1" s="159" t="s">
        <v>404</v>
      </c>
      <c r="L1" s="159" t="s">
        <v>405</v>
      </c>
      <c r="M1" s="158" t="s">
        <v>406</v>
      </c>
      <c r="N1" s="158" t="s">
        <v>407</v>
      </c>
      <c r="O1" s="158" t="s">
        <v>408</v>
      </c>
      <c r="P1" s="158" t="s">
        <v>409</v>
      </c>
      <c r="Q1" s="158" t="s">
        <v>410</v>
      </c>
      <c r="R1" s="158" t="s">
        <v>411</v>
      </c>
      <c r="S1" s="158" t="s">
        <v>412</v>
      </c>
      <c r="T1" s="158" t="s">
        <v>413</v>
      </c>
      <c r="U1" s="158" t="s">
        <v>414</v>
      </c>
      <c r="V1" s="158" t="s">
        <v>415</v>
      </c>
      <c r="W1" s="158" t="s">
        <v>416</v>
      </c>
      <c r="X1" s="158" t="s">
        <v>417</v>
      </c>
      <c r="Y1" s="158" t="s">
        <v>418</v>
      </c>
      <c r="Z1" s="158" t="s">
        <v>419</v>
      </c>
      <c r="AA1" s="169" t="s">
        <v>420</v>
      </c>
      <c r="AB1" s="159" t="s">
        <v>421</v>
      </c>
      <c r="AC1" s="159" t="s">
        <v>422</v>
      </c>
      <c r="AD1" s="159" t="s">
        <v>423</v>
      </c>
      <c r="AE1" s="159" t="s">
        <v>424</v>
      </c>
      <c r="AF1" s="159" t="s">
        <v>425</v>
      </c>
      <c r="AG1" s="159" t="s">
        <v>426</v>
      </c>
      <c r="AH1" s="159" t="s">
        <v>427</v>
      </c>
      <c r="AI1" s="159" t="s">
        <v>428</v>
      </c>
      <c r="AJ1" s="159" t="s">
        <v>429</v>
      </c>
      <c r="AK1" s="159" t="s">
        <v>430</v>
      </c>
      <c r="AL1" s="159" t="s">
        <v>431</v>
      </c>
      <c r="AM1" s="159" t="s">
        <v>432</v>
      </c>
      <c r="AN1" s="159" t="s">
        <v>433</v>
      </c>
      <c r="AO1" s="159" t="s">
        <v>434</v>
      </c>
      <c r="AP1" s="159" t="s">
        <v>435</v>
      </c>
      <c r="AQ1" s="159" t="s">
        <v>436</v>
      </c>
      <c r="AR1" s="159" t="s">
        <v>437</v>
      </c>
      <c r="AS1" s="159" t="s">
        <v>438</v>
      </c>
      <c r="AT1" s="159" t="s">
        <v>439</v>
      </c>
      <c r="AU1" s="159" t="s">
        <v>440</v>
      </c>
      <c r="AV1" s="159" t="s">
        <v>441</v>
      </c>
      <c r="AW1" s="159" t="s">
        <v>442</v>
      </c>
      <c r="AX1" s="159" t="s">
        <v>443</v>
      </c>
      <c r="AY1" s="159" t="s">
        <v>444</v>
      </c>
      <c r="AZ1" s="159" t="s">
        <v>445</v>
      </c>
      <c r="BA1" s="159" t="s">
        <v>446</v>
      </c>
      <c r="BB1" s="159" t="s">
        <v>447</v>
      </c>
      <c r="BC1" s="159" t="s">
        <v>448</v>
      </c>
      <c r="BD1" s="159" t="s">
        <v>449</v>
      </c>
      <c r="BE1" s="159" t="s">
        <v>450</v>
      </c>
      <c r="BF1" s="159" t="s">
        <v>451</v>
      </c>
      <c r="BG1" s="159" t="s">
        <v>452</v>
      </c>
      <c r="BH1" s="170" t="s">
        <v>453</v>
      </c>
      <c r="BI1" s="159" t="s">
        <v>454</v>
      </c>
      <c r="BJ1" s="159" t="s">
        <v>455</v>
      </c>
      <c r="BK1" s="159" t="s">
        <v>456</v>
      </c>
      <c r="BL1" s="159" t="s">
        <v>457</v>
      </c>
      <c r="BM1" s="159" t="s">
        <v>458</v>
      </c>
      <c r="BN1" s="159" t="s">
        <v>459</v>
      </c>
      <c r="BO1" s="159" t="s">
        <v>460</v>
      </c>
      <c r="BP1" s="159" t="s">
        <v>461</v>
      </c>
      <c r="BQ1" s="159" t="s">
        <v>462</v>
      </c>
    </row>
    <row r="2" spans="1:69" x14ac:dyDescent="0.3">
      <c r="A2" s="686" t="s">
        <v>22</v>
      </c>
      <c r="B2" s="686"/>
      <c r="C2" s="154"/>
      <c r="D2" s="154"/>
      <c r="E2" s="154"/>
      <c r="F2" s="155"/>
      <c r="G2" s="155"/>
      <c r="H2" s="155"/>
      <c r="I2" s="155"/>
      <c r="J2" s="155"/>
      <c r="K2" s="155"/>
      <c r="L2" s="155"/>
      <c r="M2" s="167">
        <v>64860.999999999993</v>
      </c>
      <c r="N2" s="167">
        <v>38678.833333333328</v>
      </c>
      <c r="O2" s="167">
        <v>5580.75</v>
      </c>
      <c r="P2" s="167">
        <v>33098.083333333328</v>
      </c>
      <c r="Q2" s="167">
        <v>26182.166666666668</v>
      </c>
      <c r="R2" s="167">
        <v>15928.166666666666</v>
      </c>
      <c r="S2" s="167">
        <v>10254</v>
      </c>
      <c r="T2" s="167">
        <v>5424.166666666667</v>
      </c>
      <c r="U2" s="167">
        <v>5241</v>
      </c>
      <c r="V2" s="167">
        <v>5263</v>
      </c>
      <c r="W2" s="167">
        <v>5184</v>
      </c>
      <c r="X2" s="167">
        <v>5070</v>
      </c>
      <c r="Y2" s="167">
        <v>0</v>
      </c>
      <c r="Z2" s="167">
        <v>64860.999999999993</v>
      </c>
      <c r="AA2" s="168">
        <v>76.596957671957682</v>
      </c>
      <c r="AB2" s="167">
        <v>12893.803947313598</v>
      </c>
      <c r="AC2" s="167">
        <v>13862.422868800451</v>
      </c>
      <c r="AD2" s="167">
        <v>8562.8604605074397</v>
      </c>
      <c r="AE2" s="167">
        <v>10769.891080369143</v>
      </c>
      <c r="AF2" s="167">
        <v>9746.5451267826538</v>
      </c>
      <c r="AG2" s="167">
        <v>1791.6954439802023</v>
      </c>
      <c r="AH2" s="167">
        <v>3219.2223109135457</v>
      </c>
      <c r="AI2" s="167">
        <v>2823.9974624870147</v>
      </c>
      <c r="AJ2" s="167">
        <v>3069.1863278749165</v>
      </c>
      <c r="AK2" s="167">
        <v>10536.355688619902</v>
      </c>
      <c r="AL2" s="167">
        <v>7491.8309726750967</v>
      </c>
      <c r="AM2" s="167">
        <v>7288.16807702399</v>
      </c>
      <c r="AN2" s="167">
        <v>1362.1125585375171</v>
      </c>
      <c r="AO2" s="167">
        <v>2142.4524118160675</v>
      </c>
      <c r="AP2" s="167">
        <v>1794.4506077380577</v>
      </c>
      <c r="AQ2" s="167">
        <v>2099.7873033299734</v>
      </c>
      <c r="AR2" s="167">
        <v>6587.9437635751037</v>
      </c>
      <c r="AS2" s="167">
        <v>4907.2519446459555</v>
      </c>
      <c r="AT2" s="167">
        <v>1787.8985777866885</v>
      </c>
      <c r="AU2" s="167">
        <v>3257.2039773736155</v>
      </c>
      <c r="AV2" s="167">
        <v>4656.2109253437939</v>
      </c>
      <c r="AW2" s="167">
        <v>359.50294338791201</v>
      </c>
      <c r="AX2" s="167">
        <v>537.34833798912541</v>
      </c>
      <c r="AY2" s="167">
        <v>803.76371940534352</v>
      </c>
      <c r="AZ2" s="167">
        <v>675.56217659939102</v>
      </c>
      <c r="BA2" s="167">
        <v>11764.479632364637</v>
      </c>
      <c r="BB2" s="167">
        <v>13764.513443402186</v>
      </c>
      <c r="BC2" s="167">
        <v>1867.0958117957543</v>
      </c>
      <c r="BD2" s="167">
        <v>1812.2642758555808</v>
      </c>
      <c r="BE2" s="167">
        <v>1819.2554807853542</v>
      </c>
      <c r="BF2" s="167">
        <v>1808.9298655152395</v>
      </c>
      <c r="BG2" s="167">
        <v>1996.9755253233084</v>
      </c>
      <c r="BH2" s="167">
        <v>5857.469083105856</v>
      </c>
      <c r="BI2" s="167">
        <v>441.80585767794253</v>
      </c>
      <c r="BJ2" s="167">
        <v>99.394770552069559</v>
      </c>
      <c r="BK2" s="156"/>
      <c r="BL2" s="156"/>
      <c r="BM2" s="157"/>
      <c r="BN2" s="157"/>
      <c r="BO2" s="157"/>
      <c r="BP2" s="157">
        <v>119.32442676386825</v>
      </c>
      <c r="BQ2" s="157">
        <v>30.675573236131747</v>
      </c>
    </row>
    <row r="3" spans="1:69" x14ac:dyDescent="0.3">
      <c r="A3" s="160">
        <v>134210</v>
      </c>
      <c r="B3" s="160">
        <v>3412001</v>
      </c>
      <c r="C3" s="165" t="s">
        <v>463</v>
      </c>
      <c r="D3" s="166" t="s">
        <v>21</v>
      </c>
      <c r="E3" s="163">
        <v>0</v>
      </c>
      <c r="F3" s="162">
        <v>1</v>
      </c>
      <c r="G3" s="162">
        <v>0</v>
      </c>
      <c r="H3" s="162">
        <v>0</v>
      </c>
      <c r="I3" s="162">
        <v>7</v>
      </c>
      <c r="J3" s="162">
        <v>0</v>
      </c>
      <c r="K3" s="162">
        <v>0</v>
      </c>
      <c r="L3" s="162">
        <v>0</v>
      </c>
      <c r="M3" s="162">
        <v>205</v>
      </c>
      <c r="N3" s="162">
        <v>205</v>
      </c>
      <c r="O3" s="162">
        <v>30</v>
      </c>
      <c r="P3" s="162">
        <v>175</v>
      </c>
      <c r="Q3" s="162">
        <v>0</v>
      </c>
      <c r="R3" s="162">
        <v>0</v>
      </c>
      <c r="S3" s="162">
        <v>0</v>
      </c>
      <c r="T3" s="162">
        <v>0</v>
      </c>
      <c r="U3" s="162">
        <v>0</v>
      </c>
      <c r="V3" s="162">
        <v>0</v>
      </c>
      <c r="W3" s="162">
        <v>0</v>
      </c>
      <c r="X3" s="162">
        <v>0</v>
      </c>
      <c r="Y3" s="162">
        <v>0</v>
      </c>
      <c r="Z3" s="162">
        <v>205</v>
      </c>
      <c r="AA3" s="162">
        <v>29.285714285714285</v>
      </c>
      <c r="AB3" s="162">
        <v>84.999999999999915</v>
      </c>
      <c r="AC3" s="162">
        <v>89.999999999999915</v>
      </c>
      <c r="AD3" s="162">
        <v>0</v>
      </c>
      <c r="AE3" s="162">
        <v>0</v>
      </c>
      <c r="AF3" s="162">
        <v>38.000000000000085</v>
      </c>
      <c r="AG3" s="162">
        <v>4.9999999999999956</v>
      </c>
      <c r="AH3" s="162">
        <v>53.000000000000071</v>
      </c>
      <c r="AI3" s="162">
        <v>6.9999999999999938</v>
      </c>
      <c r="AJ3" s="162">
        <v>41</v>
      </c>
      <c r="AK3" s="162">
        <v>14.000000000000007</v>
      </c>
      <c r="AL3" s="162">
        <v>47.000000000000036</v>
      </c>
      <c r="AM3" s="162">
        <v>0</v>
      </c>
      <c r="AN3" s="162">
        <v>0</v>
      </c>
      <c r="AO3" s="162">
        <v>0</v>
      </c>
      <c r="AP3" s="162">
        <v>0</v>
      </c>
      <c r="AQ3" s="162">
        <v>0</v>
      </c>
      <c r="AR3" s="162">
        <v>0</v>
      </c>
      <c r="AS3" s="162">
        <v>0</v>
      </c>
      <c r="AT3" s="162">
        <v>5.857142857142863</v>
      </c>
      <c r="AU3" s="162">
        <v>10.542857142857137</v>
      </c>
      <c r="AV3" s="162">
        <v>12.885714285714295</v>
      </c>
      <c r="AW3" s="162">
        <v>0</v>
      </c>
      <c r="AX3" s="162">
        <v>0</v>
      </c>
      <c r="AY3" s="162">
        <v>0</v>
      </c>
      <c r="AZ3" s="162">
        <v>2.0918367346938775</v>
      </c>
      <c r="BA3" s="162">
        <v>40.217391304347821</v>
      </c>
      <c r="BB3" s="162">
        <v>47.11180124223602</v>
      </c>
      <c r="BC3" s="162">
        <v>0</v>
      </c>
      <c r="BD3" s="162">
        <v>0</v>
      </c>
      <c r="BE3" s="162">
        <v>0</v>
      </c>
      <c r="BF3" s="162">
        <v>0</v>
      </c>
      <c r="BG3" s="162">
        <v>0</v>
      </c>
      <c r="BH3" s="162">
        <v>0</v>
      </c>
      <c r="BI3" s="162">
        <v>1.7686274509804023</v>
      </c>
      <c r="BJ3" s="162">
        <v>0</v>
      </c>
      <c r="BK3" s="162">
        <v>0.68200000000000005</v>
      </c>
      <c r="BL3" s="162">
        <v>0</v>
      </c>
      <c r="BM3" s="162">
        <v>0</v>
      </c>
      <c r="BN3" s="171">
        <v>0</v>
      </c>
      <c r="BO3" s="162">
        <v>0</v>
      </c>
      <c r="BP3" s="162">
        <v>1</v>
      </c>
      <c r="BQ3" s="162">
        <v>0</v>
      </c>
    </row>
    <row r="4" spans="1:69" x14ac:dyDescent="0.3">
      <c r="A4" s="160">
        <v>134245</v>
      </c>
      <c r="B4" s="160">
        <v>3412004</v>
      </c>
      <c r="C4" s="165" t="s">
        <v>464</v>
      </c>
      <c r="D4" s="166" t="s">
        <v>21</v>
      </c>
      <c r="E4" s="163">
        <v>0</v>
      </c>
      <c r="F4" s="162">
        <v>1</v>
      </c>
      <c r="G4" s="162">
        <v>0</v>
      </c>
      <c r="H4" s="162">
        <v>0</v>
      </c>
      <c r="I4" s="162">
        <v>7</v>
      </c>
      <c r="J4" s="162">
        <v>0</v>
      </c>
      <c r="K4" s="162">
        <v>0</v>
      </c>
      <c r="L4" s="162">
        <v>0</v>
      </c>
      <c r="M4" s="162">
        <v>399</v>
      </c>
      <c r="N4" s="162">
        <v>399</v>
      </c>
      <c r="O4" s="162">
        <v>54</v>
      </c>
      <c r="P4" s="162">
        <v>345</v>
      </c>
      <c r="Q4" s="162">
        <v>0</v>
      </c>
      <c r="R4" s="162">
        <v>0</v>
      </c>
      <c r="S4" s="162">
        <v>0</v>
      </c>
      <c r="T4" s="162">
        <v>0</v>
      </c>
      <c r="U4" s="162">
        <v>0</v>
      </c>
      <c r="V4" s="162">
        <v>0</v>
      </c>
      <c r="W4" s="162">
        <v>0</v>
      </c>
      <c r="X4" s="162">
        <v>0</v>
      </c>
      <c r="Y4" s="162">
        <v>0</v>
      </c>
      <c r="Z4" s="162">
        <v>399</v>
      </c>
      <c r="AA4" s="162">
        <v>57</v>
      </c>
      <c r="AB4" s="162">
        <v>189.99999999999991</v>
      </c>
      <c r="AC4" s="162">
        <v>199.00000000000009</v>
      </c>
      <c r="AD4" s="162">
        <v>0</v>
      </c>
      <c r="AE4" s="162">
        <v>0</v>
      </c>
      <c r="AF4" s="162">
        <v>1.9999999999999991</v>
      </c>
      <c r="AG4" s="162">
        <v>3.9999999999999982</v>
      </c>
      <c r="AH4" s="162">
        <v>9.9999999999999964</v>
      </c>
      <c r="AI4" s="162">
        <v>6.9999999999999964</v>
      </c>
      <c r="AJ4" s="162">
        <v>6.9999999999999964</v>
      </c>
      <c r="AK4" s="162">
        <v>254.99999999999991</v>
      </c>
      <c r="AL4" s="162">
        <v>114.0000000000001</v>
      </c>
      <c r="AM4" s="162">
        <v>0</v>
      </c>
      <c r="AN4" s="162">
        <v>0</v>
      </c>
      <c r="AO4" s="162">
        <v>0</v>
      </c>
      <c r="AP4" s="162">
        <v>0</v>
      </c>
      <c r="AQ4" s="162">
        <v>0</v>
      </c>
      <c r="AR4" s="162">
        <v>0</v>
      </c>
      <c r="AS4" s="162">
        <v>0</v>
      </c>
      <c r="AT4" s="162">
        <v>38.165217391304353</v>
      </c>
      <c r="AU4" s="162">
        <v>63.608695652173729</v>
      </c>
      <c r="AV4" s="162">
        <v>94.834782608695704</v>
      </c>
      <c r="AW4" s="162">
        <v>0</v>
      </c>
      <c r="AX4" s="162">
        <v>0</v>
      </c>
      <c r="AY4" s="162">
        <v>0</v>
      </c>
      <c r="AZ4" s="162">
        <v>4.9750623441396513</v>
      </c>
      <c r="BA4" s="162">
        <v>157.04301075268819</v>
      </c>
      <c r="BB4" s="162">
        <v>181.62365591397852</v>
      </c>
      <c r="BC4" s="162">
        <v>0</v>
      </c>
      <c r="BD4" s="162">
        <v>0</v>
      </c>
      <c r="BE4" s="162">
        <v>0</v>
      </c>
      <c r="BF4" s="162">
        <v>0</v>
      </c>
      <c r="BG4" s="162">
        <v>0</v>
      </c>
      <c r="BH4" s="162">
        <v>0</v>
      </c>
      <c r="BI4" s="162">
        <v>22.059999999999821</v>
      </c>
      <c r="BJ4" s="162">
        <v>0</v>
      </c>
      <c r="BK4" s="162">
        <v>0.627</v>
      </c>
      <c r="BL4" s="162">
        <v>0</v>
      </c>
      <c r="BM4" s="162">
        <v>0</v>
      </c>
      <c r="BN4" s="171">
        <v>0</v>
      </c>
      <c r="BO4" s="162">
        <v>0</v>
      </c>
      <c r="BP4" s="162">
        <v>1</v>
      </c>
      <c r="BQ4" s="162">
        <v>0</v>
      </c>
    </row>
    <row r="5" spans="1:69" x14ac:dyDescent="0.3">
      <c r="A5" s="160">
        <v>134250</v>
      </c>
      <c r="B5" s="160">
        <v>3412006</v>
      </c>
      <c r="C5" s="165" t="s">
        <v>465</v>
      </c>
      <c r="D5" s="166" t="s">
        <v>21</v>
      </c>
      <c r="E5" s="163">
        <v>0</v>
      </c>
      <c r="F5" s="162">
        <v>1</v>
      </c>
      <c r="G5" s="162">
        <v>0</v>
      </c>
      <c r="H5" s="162">
        <v>0</v>
      </c>
      <c r="I5" s="162">
        <v>7</v>
      </c>
      <c r="J5" s="162">
        <v>0</v>
      </c>
      <c r="K5" s="162">
        <v>0</v>
      </c>
      <c r="L5" s="162">
        <v>0</v>
      </c>
      <c r="M5" s="162">
        <v>428</v>
      </c>
      <c r="N5" s="162">
        <v>428</v>
      </c>
      <c r="O5" s="162">
        <v>64</v>
      </c>
      <c r="P5" s="162">
        <v>364</v>
      </c>
      <c r="Q5" s="162">
        <v>0</v>
      </c>
      <c r="R5" s="162">
        <v>0</v>
      </c>
      <c r="S5" s="162">
        <v>0</v>
      </c>
      <c r="T5" s="162">
        <v>0</v>
      </c>
      <c r="U5" s="162">
        <v>0</v>
      </c>
      <c r="V5" s="162">
        <v>0</v>
      </c>
      <c r="W5" s="162">
        <v>0</v>
      </c>
      <c r="X5" s="162">
        <v>0</v>
      </c>
      <c r="Y5" s="162">
        <v>0</v>
      </c>
      <c r="Z5" s="162">
        <v>428</v>
      </c>
      <c r="AA5" s="162">
        <v>61.142857142857146</v>
      </c>
      <c r="AB5" s="162">
        <v>153.00000000000011</v>
      </c>
      <c r="AC5" s="162">
        <v>158.00000000000003</v>
      </c>
      <c r="AD5" s="162">
        <v>0</v>
      </c>
      <c r="AE5" s="162">
        <v>0</v>
      </c>
      <c r="AF5" s="162">
        <v>31.000000000000011</v>
      </c>
      <c r="AG5" s="162">
        <v>2.9999999999999987</v>
      </c>
      <c r="AH5" s="162">
        <v>3.9999999999999982</v>
      </c>
      <c r="AI5" s="162">
        <v>21.000000000000014</v>
      </c>
      <c r="AJ5" s="162">
        <v>24.000000000000007</v>
      </c>
      <c r="AK5" s="162">
        <v>200.99999999999997</v>
      </c>
      <c r="AL5" s="162">
        <v>143.99999999999994</v>
      </c>
      <c r="AM5" s="162">
        <v>0</v>
      </c>
      <c r="AN5" s="162">
        <v>0</v>
      </c>
      <c r="AO5" s="162">
        <v>0</v>
      </c>
      <c r="AP5" s="162">
        <v>0</v>
      </c>
      <c r="AQ5" s="162">
        <v>0</v>
      </c>
      <c r="AR5" s="162">
        <v>0</v>
      </c>
      <c r="AS5" s="162">
        <v>0</v>
      </c>
      <c r="AT5" s="162">
        <v>4.7032967032967079</v>
      </c>
      <c r="AU5" s="162">
        <v>16.461538461538478</v>
      </c>
      <c r="AV5" s="162">
        <v>25.868131868131851</v>
      </c>
      <c r="AW5" s="162">
        <v>0</v>
      </c>
      <c r="AX5" s="162">
        <v>0</v>
      </c>
      <c r="AY5" s="162">
        <v>0</v>
      </c>
      <c r="AZ5" s="162">
        <v>3.0498812351543942</v>
      </c>
      <c r="BA5" s="162">
        <v>149.75375375375376</v>
      </c>
      <c r="BB5" s="162">
        <v>176.08408408408408</v>
      </c>
      <c r="BC5" s="162">
        <v>0</v>
      </c>
      <c r="BD5" s="162">
        <v>0</v>
      </c>
      <c r="BE5" s="162">
        <v>0</v>
      </c>
      <c r="BF5" s="162">
        <v>0</v>
      </c>
      <c r="BG5" s="162">
        <v>0</v>
      </c>
      <c r="BH5" s="162">
        <v>0</v>
      </c>
      <c r="BI5" s="162">
        <v>0</v>
      </c>
      <c r="BJ5" s="162">
        <v>0</v>
      </c>
      <c r="BK5" s="162">
        <v>0.36899999999999999</v>
      </c>
      <c r="BL5" s="162">
        <v>0</v>
      </c>
      <c r="BM5" s="162">
        <v>0</v>
      </c>
      <c r="BN5" s="171">
        <v>0</v>
      </c>
      <c r="BO5" s="162">
        <v>0</v>
      </c>
      <c r="BP5" s="162">
        <v>1</v>
      </c>
      <c r="BQ5" s="162">
        <v>0</v>
      </c>
    </row>
    <row r="6" spans="1:69" x14ac:dyDescent="0.3">
      <c r="A6" s="160">
        <v>136810</v>
      </c>
      <c r="B6" s="160">
        <v>3412007</v>
      </c>
      <c r="C6" s="165" t="s">
        <v>466</v>
      </c>
      <c r="D6" s="166" t="s">
        <v>21</v>
      </c>
      <c r="E6" s="163">
        <v>0</v>
      </c>
      <c r="F6" s="162">
        <v>1</v>
      </c>
      <c r="G6" s="162">
        <v>0</v>
      </c>
      <c r="H6" s="162">
        <v>0</v>
      </c>
      <c r="I6" s="162">
        <v>7</v>
      </c>
      <c r="J6" s="162">
        <v>0</v>
      </c>
      <c r="K6" s="162">
        <v>0</v>
      </c>
      <c r="L6" s="162">
        <v>0</v>
      </c>
      <c r="M6" s="162">
        <v>413</v>
      </c>
      <c r="N6" s="162">
        <v>413</v>
      </c>
      <c r="O6" s="162">
        <v>60</v>
      </c>
      <c r="P6" s="162">
        <v>353</v>
      </c>
      <c r="Q6" s="162">
        <v>0</v>
      </c>
      <c r="R6" s="162">
        <v>0</v>
      </c>
      <c r="S6" s="162">
        <v>0</v>
      </c>
      <c r="T6" s="162">
        <v>0</v>
      </c>
      <c r="U6" s="162">
        <v>0</v>
      </c>
      <c r="V6" s="162">
        <v>0</v>
      </c>
      <c r="W6" s="162">
        <v>0</v>
      </c>
      <c r="X6" s="162">
        <v>0</v>
      </c>
      <c r="Y6" s="162">
        <v>0</v>
      </c>
      <c r="Z6" s="162">
        <v>413</v>
      </c>
      <c r="AA6" s="162">
        <v>59</v>
      </c>
      <c r="AB6" s="162">
        <v>36.999999999999979</v>
      </c>
      <c r="AC6" s="162">
        <v>39.000000000000007</v>
      </c>
      <c r="AD6" s="162">
        <v>0</v>
      </c>
      <c r="AE6" s="162">
        <v>0</v>
      </c>
      <c r="AF6" s="162">
        <v>296.00000000000023</v>
      </c>
      <c r="AG6" s="162">
        <v>43.000000000000185</v>
      </c>
      <c r="AH6" s="162">
        <v>32</v>
      </c>
      <c r="AI6" s="162">
        <v>4.0000000000000027</v>
      </c>
      <c r="AJ6" s="162">
        <v>10.000000000000005</v>
      </c>
      <c r="AK6" s="162">
        <v>14.000000000000014</v>
      </c>
      <c r="AL6" s="162">
        <v>14.000000000000014</v>
      </c>
      <c r="AM6" s="162">
        <v>0</v>
      </c>
      <c r="AN6" s="162">
        <v>0</v>
      </c>
      <c r="AO6" s="162">
        <v>0</v>
      </c>
      <c r="AP6" s="162">
        <v>0</v>
      </c>
      <c r="AQ6" s="162">
        <v>0</v>
      </c>
      <c r="AR6" s="162">
        <v>0</v>
      </c>
      <c r="AS6" s="162">
        <v>0</v>
      </c>
      <c r="AT6" s="162">
        <v>2.3399433427762042</v>
      </c>
      <c r="AU6" s="162">
        <v>4.6798866855524084</v>
      </c>
      <c r="AV6" s="162">
        <v>5.8498583569405112</v>
      </c>
      <c r="AW6" s="162">
        <v>0</v>
      </c>
      <c r="AX6" s="162">
        <v>0</v>
      </c>
      <c r="AY6" s="162">
        <v>0</v>
      </c>
      <c r="AZ6" s="162">
        <v>0</v>
      </c>
      <c r="BA6" s="162">
        <v>93.861271676300575</v>
      </c>
      <c r="BB6" s="162">
        <v>109.8150289017341</v>
      </c>
      <c r="BC6" s="162">
        <v>0</v>
      </c>
      <c r="BD6" s="162">
        <v>0</v>
      </c>
      <c r="BE6" s="162">
        <v>0</v>
      </c>
      <c r="BF6" s="162">
        <v>0</v>
      </c>
      <c r="BG6" s="162">
        <v>0</v>
      </c>
      <c r="BH6" s="162">
        <v>0</v>
      </c>
      <c r="BI6" s="162">
        <v>0</v>
      </c>
      <c r="BJ6" s="162">
        <v>0</v>
      </c>
      <c r="BK6" s="162">
        <v>0.42</v>
      </c>
      <c r="BL6" s="162">
        <v>0</v>
      </c>
      <c r="BM6" s="162">
        <v>0</v>
      </c>
      <c r="BN6" s="171">
        <v>0</v>
      </c>
      <c r="BO6" s="162">
        <v>0</v>
      </c>
      <c r="BP6" s="162">
        <v>1</v>
      </c>
      <c r="BQ6" s="162">
        <v>0</v>
      </c>
    </row>
    <row r="7" spans="1:69" x14ac:dyDescent="0.3">
      <c r="A7" s="160">
        <v>104516</v>
      </c>
      <c r="B7" s="160">
        <v>3412008</v>
      </c>
      <c r="C7" s="165" t="s">
        <v>467</v>
      </c>
      <c r="D7" s="166" t="s">
        <v>21</v>
      </c>
      <c r="E7" s="163">
        <v>0</v>
      </c>
      <c r="F7" s="162">
        <v>1</v>
      </c>
      <c r="G7" s="162">
        <v>0</v>
      </c>
      <c r="H7" s="162">
        <v>0</v>
      </c>
      <c r="I7" s="162">
        <v>7</v>
      </c>
      <c r="J7" s="162">
        <v>0</v>
      </c>
      <c r="K7" s="162">
        <v>0</v>
      </c>
      <c r="L7" s="162">
        <v>0</v>
      </c>
      <c r="M7" s="162">
        <v>279</v>
      </c>
      <c r="N7" s="162">
        <v>279</v>
      </c>
      <c r="O7" s="162">
        <v>32</v>
      </c>
      <c r="P7" s="162">
        <v>247</v>
      </c>
      <c r="Q7" s="162">
        <v>0</v>
      </c>
      <c r="R7" s="162">
        <v>0</v>
      </c>
      <c r="S7" s="162">
        <v>0</v>
      </c>
      <c r="T7" s="162">
        <v>0</v>
      </c>
      <c r="U7" s="162">
        <v>0</v>
      </c>
      <c r="V7" s="162">
        <v>0</v>
      </c>
      <c r="W7" s="162">
        <v>0</v>
      </c>
      <c r="X7" s="162">
        <v>0</v>
      </c>
      <c r="Y7" s="162">
        <v>0</v>
      </c>
      <c r="Z7" s="162">
        <v>279</v>
      </c>
      <c r="AA7" s="162">
        <v>39.857142857142854</v>
      </c>
      <c r="AB7" s="162">
        <v>117.99999999999987</v>
      </c>
      <c r="AC7" s="162">
        <v>132.00000000000014</v>
      </c>
      <c r="AD7" s="162">
        <v>0</v>
      </c>
      <c r="AE7" s="162">
        <v>0</v>
      </c>
      <c r="AF7" s="162">
        <v>28.999999999999972</v>
      </c>
      <c r="AG7" s="162">
        <v>2.0000000000000009</v>
      </c>
      <c r="AH7" s="162">
        <v>53.999999999999943</v>
      </c>
      <c r="AI7" s="162">
        <v>12.999999999999988</v>
      </c>
      <c r="AJ7" s="162">
        <v>2.0000000000000009</v>
      </c>
      <c r="AK7" s="162">
        <v>84.999999999999915</v>
      </c>
      <c r="AL7" s="162">
        <v>93.999999999999915</v>
      </c>
      <c r="AM7" s="162">
        <v>0</v>
      </c>
      <c r="AN7" s="162">
        <v>0</v>
      </c>
      <c r="AO7" s="162">
        <v>0</v>
      </c>
      <c r="AP7" s="162">
        <v>0</v>
      </c>
      <c r="AQ7" s="162">
        <v>0</v>
      </c>
      <c r="AR7" s="162">
        <v>0</v>
      </c>
      <c r="AS7" s="162">
        <v>0</v>
      </c>
      <c r="AT7" s="162">
        <v>10.165991902834021</v>
      </c>
      <c r="AU7" s="162">
        <v>20.331983805668013</v>
      </c>
      <c r="AV7" s="162">
        <v>25.979757085020243</v>
      </c>
      <c r="AW7" s="162">
        <v>0</v>
      </c>
      <c r="AX7" s="162">
        <v>0</v>
      </c>
      <c r="AY7" s="162">
        <v>0</v>
      </c>
      <c r="AZ7" s="162">
        <v>0</v>
      </c>
      <c r="BA7" s="162">
        <v>79.946859903381636</v>
      </c>
      <c r="BB7" s="162">
        <v>90.304347826086953</v>
      </c>
      <c r="BC7" s="162">
        <v>0</v>
      </c>
      <c r="BD7" s="162">
        <v>0</v>
      </c>
      <c r="BE7" s="162">
        <v>0</v>
      </c>
      <c r="BF7" s="162">
        <v>0</v>
      </c>
      <c r="BG7" s="162">
        <v>0</v>
      </c>
      <c r="BH7" s="162">
        <v>0</v>
      </c>
      <c r="BI7" s="162">
        <v>14.259999999999968</v>
      </c>
      <c r="BJ7" s="162">
        <v>0</v>
      </c>
      <c r="BK7" s="162">
        <v>0.30099999999999999</v>
      </c>
      <c r="BL7" s="162">
        <v>0</v>
      </c>
      <c r="BM7" s="162">
        <v>0</v>
      </c>
      <c r="BN7" s="171">
        <v>0</v>
      </c>
      <c r="BO7" s="162">
        <v>0</v>
      </c>
      <c r="BP7" s="162">
        <v>1</v>
      </c>
      <c r="BQ7" s="162">
        <v>0</v>
      </c>
    </row>
    <row r="8" spans="1:69" x14ac:dyDescent="0.3">
      <c r="A8" s="160">
        <v>136813</v>
      </c>
      <c r="B8" s="160">
        <v>3412009</v>
      </c>
      <c r="C8" s="165" t="s">
        <v>468</v>
      </c>
      <c r="D8" s="166" t="s">
        <v>21</v>
      </c>
      <c r="E8" s="163">
        <v>0</v>
      </c>
      <c r="F8" s="162">
        <v>1</v>
      </c>
      <c r="G8" s="162">
        <v>0</v>
      </c>
      <c r="H8" s="162">
        <v>0</v>
      </c>
      <c r="I8" s="162">
        <v>7</v>
      </c>
      <c r="J8" s="162">
        <v>0</v>
      </c>
      <c r="K8" s="162">
        <v>0</v>
      </c>
      <c r="L8" s="162">
        <v>0</v>
      </c>
      <c r="M8" s="162">
        <v>621</v>
      </c>
      <c r="N8" s="162">
        <v>621</v>
      </c>
      <c r="O8" s="162">
        <v>90</v>
      </c>
      <c r="P8" s="162">
        <v>531</v>
      </c>
      <c r="Q8" s="162">
        <v>0</v>
      </c>
      <c r="R8" s="162">
        <v>0</v>
      </c>
      <c r="S8" s="162">
        <v>0</v>
      </c>
      <c r="T8" s="162">
        <v>0</v>
      </c>
      <c r="U8" s="162">
        <v>0</v>
      </c>
      <c r="V8" s="162">
        <v>0</v>
      </c>
      <c r="W8" s="162">
        <v>0</v>
      </c>
      <c r="X8" s="162">
        <v>0</v>
      </c>
      <c r="Y8" s="162">
        <v>0</v>
      </c>
      <c r="Z8" s="162">
        <v>621</v>
      </c>
      <c r="AA8" s="162">
        <v>88.714285714285708</v>
      </c>
      <c r="AB8" s="162">
        <v>90.999999999999943</v>
      </c>
      <c r="AC8" s="162">
        <v>100.00000000000031</v>
      </c>
      <c r="AD8" s="162">
        <v>0</v>
      </c>
      <c r="AE8" s="162">
        <v>0</v>
      </c>
      <c r="AF8" s="162">
        <v>307.00000000000011</v>
      </c>
      <c r="AG8" s="162">
        <v>41.000000000000036</v>
      </c>
      <c r="AH8" s="162">
        <v>161.99999999999983</v>
      </c>
      <c r="AI8" s="162">
        <v>19.000000000000025</v>
      </c>
      <c r="AJ8" s="162">
        <v>51.999999999999972</v>
      </c>
      <c r="AK8" s="162">
        <v>8.0000000000000249</v>
      </c>
      <c r="AL8" s="162">
        <v>31.999999999999975</v>
      </c>
      <c r="AM8" s="162">
        <v>0</v>
      </c>
      <c r="AN8" s="162">
        <v>0</v>
      </c>
      <c r="AO8" s="162">
        <v>0</v>
      </c>
      <c r="AP8" s="162">
        <v>0</v>
      </c>
      <c r="AQ8" s="162">
        <v>0</v>
      </c>
      <c r="AR8" s="162">
        <v>0</v>
      </c>
      <c r="AS8" s="162">
        <v>0</v>
      </c>
      <c r="AT8" s="162">
        <v>2.3478260869565206</v>
      </c>
      <c r="AU8" s="162">
        <v>3.521739130434784</v>
      </c>
      <c r="AV8" s="162">
        <v>7.0434782608695681</v>
      </c>
      <c r="AW8" s="162">
        <v>0</v>
      </c>
      <c r="AX8" s="162">
        <v>0</v>
      </c>
      <c r="AY8" s="162">
        <v>0</v>
      </c>
      <c r="AZ8" s="162">
        <v>2.0360655737704918</v>
      </c>
      <c r="BA8" s="162">
        <v>56.96551724137931</v>
      </c>
      <c r="BB8" s="162">
        <v>66.620689655172413</v>
      </c>
      <c r="BC8" s="162">
        <v>0</v>
      </c>
      <c r="BD8" s="162">
        <v>0</v>
      </c>
      <c r="BE8" s="162">
        <v>0</v>
      </c>
      <c r="BF8" s="162">
        <v>0</v>
      </c>
      <c r="BG8" s="162">
        <v>0</v>
      </c>
      <c r="BH8" s="162">
        <v>0</v>
      </c>
      <c r="BI8" s="162">
        <v>0</v>
      </c>
      <c r="BJ8" s="162">
        <v>0</v>
      </c>
      <c r="BK8" s="162">
        <v>0.69399999999999995</v>
      </c>
      <c r="BL8" s="162">
        <v>0</v>
      </c>
      <c r="BM8" s="162">
        <v>0</v>
      </c>
      <c r="BN8" s="171">
        <v>0</v>
      </c>
      <c r="BO8" s="162">
        <v>0</v>
      </c>
      <c r="BP8" s="162">
        <v>1</v>
      </c>
      <c r="BQ8" s="162">
        <v>0</v>
      </c>
    </row>
    <row r="9" spans="1:69" x14ac:dyDescent="0.3">
      <c r="A9" s="160">
        <v>104517</v>
      </c>
      <c r="B9" s="160">
        <v>3412010</v>
      </c>
      <c r="C9" s="165" t="s">
        <v>469</v>
      </c>
      <c r="D9" s="166" t="s">
        <v>21</v>
      </c>
      <c r="E9" s="163">
        <v>0</v>
      </c>
      <c r="F9" s="162">
        <v>1</v>
      </c>
      <c r="G9" s="162">
        <v>0</v>
      </c>
      <c r="H9" s="162">
        <v>0</v>
      </c>
      <c r="I9" s="162">
        <v>7</v>
      </c>
      <c r="J9" s="162">
        <v>0</v>
      </c>
      <c r="K9" s="162">
        <v>0</v>
      </c>
      <c r="L9" s="162">
        <v>0</v>
      </c>
      <c r="M9" s="162">
        <v>404</v>
      </c>
      <c r="N9" s="162">
        <v>404</v>
      </c>
      <c r="O9" s="162">
        <v>61</v>
      </c>
      <c r="P9" s="162">
        <v>343</v>
      </c>
      <c r="Q9" s="162">
        <v>0</v>
      </c>
      <c r="R9" s="162">
        <v>0</v>
      </c>
      <c r="S9" s="162">
        <v>0</v>
      </c>
      <c r="T9" s="162">
        <v>0</v>
      </c>
      <c r="U9" s="162">
        <v>0</v>
      </c>
      <c r="V9" s="162">
        <v>0</v>
      </c>
      <c r="W9" s="162">
        <v>0</v>
      </c>
      <c r="X9" s="162">
        <v>0</v>
      </c>
      <c r="Y9" s="162">
        <v>0</v>
      </c>
      <c r="Z9" s="162">
        <v>404</v>
      </c>
      <c r="AA9" s="162">
        <v>57.714285714285715</v>
      </c>
      <c r="AB9" s="162">
        <v>67.999999999999872</v>
      </c>
      <c r="AC9" s="162">
        <v>71.999999999999901</v>
      </c>
      <c r="AD9" s="162">
        <v>0</v>
      </c>
      <c r="AE9" s="162">
        <v>0</v>
      </c>
      <c r="AF9" s="162">
        <v>172.99999999999991</v>
      </c>
      <c r="AG9" s="162">
        <v>48.000000000000078</v>
      </c>
      <c r="AH9" s="162">
        <v>103.00000000000003</v>
      </c>
      <c r="AI9" s="162">
        <v>24</v>
      </c>
      <c r="AJ9" s="162">
        <v>22.999999999999986</v>
      </c>
      <c r="AK9" s="162">
        <v>14.000000000000018</v>
      </c>
      <c r="AL9" s="162">
        <v>18.999999999999989</v>
      </c>
      <c r="AM9" s="162">
        <v>0</v>
      </c>
      <c r="AN9" s="162">
        <v>0</v>
      </c>
      <c r="AO9" s="162">
        <v>0</v>
      </c>
      <c r="AP9" s="162">
        <v>0</v>
      </c>
      <c r="AQ9" s="162">
        <v>0</v>
      </c>
      <c r="AR9" s="162">
        <v>0</v>
      </c>
      <c r="AS9" s="162">
        <v>0</v>
      </c>
      <c r="AT9" s="162">
        <v>5.8892128279883549</v>
      </c>
      <c r="AU9" s="162">
        <v>7.0670553935860099</v>
      </c>
      <c r="AV9" s="162">
        <v>10.600583090379015</v>
      </c>
      <c r="AW9" s="162">
        <v>0</v>
      </c>
      <c r="AX9" s="162">
        <v>0</v>
      </c>
      <c r="AY9" s="162">
        <v>0</v>
      </c>
      <c r="AZ9" s="162">
        <v>3.9414634146341463</v>
      </c>
      <c r="BA9" s="162">
        <v>94.015060240963862</v>
      </c>
      <c r="BB9" s="162">
        <v>110.73493975903615</v>
      </c>
      <c r="BC9" s="162">
        <v>0</v>
      </c>
      <c r="BD9" s="162">
        <v>0</v>
      </c>
      <c r="BE9" s="162">
        <v>0</v>
      </c>
      <c r="BF9" s="162">
        <v>0</v>
      </c>
      <c r="BG9" s="162">
        <v>0</v>
      </c>
      <c r="BH9" s="162">
        <v>0</v>
      </c>
      <c r="BI9" s="162">
        <v>0</v>
      </c>
      <c r="BJ9" s="162">
        <v>0</v>
      </c>
      <c r="BK9" s="162">
        <v>0.76900000000000002</v>
      </c>
      <c r="BL9" s="162">
        <v>0</v>
      </c>
      <c r="BM9" s="162">
        <v>0</v>
      </c>
      <c r="BN9" s="171">
        <v>0</v>
      </c>
      <c r="BO9" s="162">
        <v>0</v>
      </c>
      <c r="BP9" s="162">
        <v>1</v>
      </c>
      <c r="BQ9" s="162">
        <v>0</v>
      </c>
    </row>
    <row r="10" spans="1:69" x14ac:dyDescent="0.3">
      <c r="A10" s="160">
        <v>137888</v>
      </c>
      <c r="B10" s="160">
        <v>3412011</v>
      </c>
      <c r="C10" s="165" t="s">
        <v>470</v>
      </c>
      <c r="D10" s="166" t="s">
        <v>21</v>
      </c>
      <c r="E10" s="163">
        <v>0</v>
      </c>
      <c r="F10" s="162">
        <v>1</v>
      </c>
      <c r="G10" s="162">
        <v>0</v>
      </c>
      <c r="H10" s="162">
        <v>0</v>
      </c>
      <c r="I10" s="162">
        <v>7</v>
      </c>
      <c r="J10" s="162">
        <v>0</v>
      </c>
      <c r="K10" s="162">
        <v>0</v>
      </c>
      <c r="L10" s="162">
        <v>0</v>
      </c>
      <c r="M10" s="162">
        <v>416</v>
      </c>
      <c r="N10" s="162">
        <v>416</v>
      </c>
      <c r="O10" s="162">
        <v>59</v>
      </c>
      <c r="P10" s="162">
        <v>357</v>
      </c>
      <c r="Q10" s="162">
        <v>0</v>
      </c>
      <c r="R10" s="162">
        <v>0</v>
      </c>
      <c r="S10" s="162">
        <v>0</v>
      </c>
      <c r="T10" s="162">
        <v>0</v>
      </c>
      <c r="U10" s="162">
        <v>0</v>
      </c>
      <c r="V10" s="162">
        <v>0</v>
      </c>
      <c r="W10" s="162">
        <v>0</v>
      </c>
      <c r="X10" s="162">
        <v>0</v>
      </c>
      <c r="Y10" s="162">
        <v>0</v>
      </c>
      <c r="Z10" s="162">
        <v>416</v>
      </c>
      <c r="AA10" s="162">
        <v>59.428571428571431</v>
      </c>
      <c r="AB10" s="162">
        <v>45.000000000000028</v>
      </c>
      <c r="AC10" s="162">
        <v>46.999999999999901</v>
      </c>
      <c r="AD10" s="162">
        <v>0</v>
      </c>
      <c r="AE10" s="162">
        <v>0</v>
      </c>
      <c r="AF10" s="162">
        <v>369.6658595641648</v>
      </c>
      <c r="AG10" s="162">
        <v>11.079903147699776</v>
      </c>
      <c r="AH10" s="162">
        <v>10.072639225181604</v>
      </c>
      <c r="AI10" s="162">
        <v>5.0363196125907805</v>
      </c>
      <c r="AJ10" s="162">
        <v>11.079903147699776</v>
      </c>
      <c r="AK10" s="162">
        <v>5.0363196125907805</v>
      </c>
      <c r="AL10" s="162">
        <v>4.0290556900726413</v>
      </c>
      <c r="AM10" s="162">
        <v>0</v>
      </c>
      <c r="AN10" s="162">
        <v>0</v>
      </c>
      <c r="AO10" s="162">
        <v>0</v>
      </c>
      <c r="AP10" s="162">
        <v>0</v>
      </c>
      <c r="AQ10" s="162">
        <v>0</v>
      </c>
      <c r="AR10" s="162">
        <v>0</v>
      </c>
      <c r="AS10" s="162">
        <v>0</v>
      </c>
      <c r="AT10" s="162">
        <v>3.5056179775280891</v>
      </c>
      <c r="AU10" s="162">
        <v>7.0112359550561951</v>
      </c>
      <c r="AV10" s="162">
        <v>11.68539325842695</v>
      </c>
      <c r="AW10" s="162">
        <v>0</v>
      </c>
      <c r="AX10" s="162">
        <v>0</v>
      </c>
      <c r="AY10" s="162">
        <v>0</v>
      </c>
      <c r="AZ10" s="162">
        <v>0</v>
      </c>
      <c r="BA10" s="162">
        <v>74.838526912181308</v>
      </c>
      <c r="BB10" s="162">
        <v>87.206798866855522</v>
      </c>
      <c r="BC10" s="162">
        <v>0</v>
      </c>
      <c r="BD10" s="162">
        <v>0</v>
      </c>
      <c r="BE10" s="162">
        <v>0</v>
      </c>
      <c r="BF10" s="162">
        <v>0</v>
      </c>
      <c r="BG10" s="162">
        <v>0</v>
      </c>
      <c r="BH10" s="162">
        <v>0</v>
      </c>
      <c r="BI10" s="162">
        <v>0</v>
      </c>
      <c r="BJ10" s="162">
        <v>0</v>
      </c>
      <c r="BK10" s="162">
        <v>0.623</v>
      </c>
      <c r="BL10" s="162">
        <v>0</v>
      </c>
      <c r="BM10" s="162">
        <v>0</v>
      </c>
      <c r="BN10" s="171">
        <v>0</v>
      </c>
      <c r="BO10" s="162">
        <v>0</v>
      </c>
      <c r="BP10" s="162">
        <v>1</v>
      </c>
      <c r="BQ10" s="162">
        <v>0</v>
      </c>
    </row>
    <row r="11" spans="1:69" x14ac:dyDescent="0.3">
      <c r="A11" s="160">
        <v>104519</v>
      </c>
      <c r="B11" s="160">
        <v>3412014</v>
      </c>
      <c r="C11" s="165" t="s">
        <v>471</v>
      </c>
      <c r="D11" s="166" t="s">
        <v>21</v>
      </c>
      <c r="E11" s="163">
        <v>0</v>
      </c>
      <c r="F11" s="162">
        <v>1</v>
      </c>
      <c r="G11" s="162">
        <v>0</v>
      </c>
      <c r="H11" s="162">
        <v>0</v>
      </c>
      <c r="I11" s="162">
        <v>7</v>
      </c>
      <c r="J11" s="162">
        <v>0</v>
      </c>
      <c r="K11" s="162">
        <v>0</v>
      </c>
      <c r="L11" s="162">
        <v>0</v>
      </c>
      <c r="M11" s="162">
        <v>242</v>
      </c>
      <c r="N11" s="162">
        <v>242</v>
      </c>
      <c r="O11" s="162">
        <v>43</v>
      </c>
      <c r="P11" s="162">
        <v>199</v>
      </c>
      <c r="Q11" s="162">
        <v>0</v>
      </c>
      <c r="R11" s="162">
        <v>0</v>
      </c>
      <c r="S11" s="162">
        <v>0</v>
      </c>
      <c r="T11" s="162">
        <v>0</v>
      </c>
      <c r="U11" s="162">
        <v>0</v>
      </c>
      <c r="V11" s="162">
        <v>0</v>
      </c>
      <c r="W11" s="162">
        <v>0</v>
      </c>
      <c r="X11" s="162">
        <v>0</v>
      </c>
      <c r="Y11" s="162">
        <v>0</v>
      </c>
      <c r="Z11" s="162">
        <v>242</v>
      </c>
      <c r="AA11" s="162">
        <v>34.571428571428569</v>
      </c>
      <c r="AB11" s="162">
        <v>113.99999999999994</v>
      </c>
      <c r="AC11" s="162">
        <v>121</v>
      </c>
      <c r="AD11" s="162">
        <v>0</v>
      </c>
      <c r="AE11" s="162">
        <v>0</v>
      </c>
      <c r="AF11" s="162">
        <v>32.000000000000078</v>
      </c>
      <c r="AG11" s="162">
        <v>15.999999999999991</v>
      </c>
      <c r="AH11" s="162">
        <v>12.999999999999996</v>
      </c>
      <c r="AI11" s="162">
        <v>28.000000000000007</v>
      </c>
      <c r="AJ11" s="162">
        <v>101.99999999999997</v>
      </c>
      <c r="AK11" s="162">
        <v>20.999999999999993</v>
      </c>
      <c r="AL11" s="162">
        <v>29.999999999999922</v>
      </c>
      <c r="AM11" s="162">
        <v>0</v>
      </c>
      <c r="AN11" s="162">
        <v>0</v>
      </c>
      <c r="AO11" s="162">
        <v>0</v>
      </c>
      <c r="AP11" s="162">
        <v>0</v>
      </c>
      <c r="AQ11" s="162">
        <v>0</v>
      </c>
      <c r="AR11" s="162">
        <v>0</v>
      </c>
      <c r="AS11" s="162">
        <v>0</v>
      </c>
      <c r="AT11" s="162">
        <v>2.432160804020099</v>
      </c>
      <c r="AU11" s="162">
        <v>4.8643216080401981</v>
      </c>
      <c r="AV11" s="162">
        <v>7.2964824120602962</v>
      </c>
      <c r="AW11" s="162">
        <v>0</v>
      </c>
      <c r="AX11" s="162">
        <v>0</v>
      </c>
      <c r="AY11" s="162">
        <v>0</v>
      </c>
      <c r="AZ11" s="162">
        <v>2.0336134453781511</v>
      </c>
      <c r="BA11" s="162">
        <v>61.230769230769234</v>
      </c>
      <c r="BB11" s="162">
        <v>74.461538461538467</v>
      </c>
      <c r="BC11" s="162">
        <v>0</v>
      </c>
      <c r="BD11" s="162">
        <v>0</v>
      </c>
      <c r="BE11" s="162">
        <v>0</v>
      </c>
      <c r="BF11" s="162">
        <v>0</v>
      </c>
      <c r="BG11" s="162">
        <v>0</v>
      </c>
      <c r="BH11" s="162">
        <v>0</v>
      </c>
      <c r="BI11" s="162">
        <v>0</v>
      </c>
      <c r="BJ11" s="162">
        <v>0</v>
      </c>
      <c r="BK11" s="162">
        <v>0.82899999999999996</v>
      </c>
      <c r="BL11" s="162">
        <v>0</v>
      </c>
      <c r="BM11" s="162">
        <v>0</v>
      </c>
      <c r="BN11" s="171">
        <v>0</v>
      </c>
      <c r="BO11" s="162">
        <v>0</v>
      </c>
      <c r="BP11" s="162">
        <v>1</v>
      </c>
      <c r="BQ11" s="162">
        <v>0</v>
      </c>
    </row>
    <row r="12" spans="1:69" x14ac:dyDescent="0.3">
      <c r="A12" s="160">
        <v>104521</v>
      </c>
      <c r="B12" s="160">
        <v>3412017</v>
      </c>
      <c r="C12" s="165" t="s">
        <v>472</v>
      </c>
      <c r="D12" s="166" t="s">
        <v>21</v>
      </c>
      <c r="E12" s="163">
        <v>0</v>
      </c>
      <c r="F12" s="162">
        <v>1</v>
      </c>
      <c r="G12" s="162">
        <v>0</v>
      </c>
      <c r="H12" s="162">
        <v>0</v>
      </c>
      <c r="I12" s="162">
        <v>4</v>
      </c>
      <c r="J12" s="162">
        <v>0</v>
      </c>
      <c r="K12" s="162">
        <v>0</v>
      </c>
      <c r="L12" s="162">
        <v>0</v>
      </c>
      <c r="M12" s="162">
        <v>354</v>
      </c>
      <c r="N12" s="162">
        <v>354</v>
      </c>
      <c r="O12" s="162">
        <v>0</v>
      </c>
      <c r="P12" s="162">
        <v>354</v>
      </c>
      <c r="Q12" s="162">
        <v>0</v>
      </c>
      <c r="R12" s="162">
        <v>0</v>
      </c>
      <c r="S12" s="162">
        <v>0</v>
      </c>
      <c r="T12" s="162">
        <v>0</v>
      </c>
      <c r="U12" s="162">
        <v>0</v>
      </c>
      <c r="V12" s="162">
        <v>0</v>
      </c>
      <c r="W12" s="162">
        <v>0</v>
      </c>
      <c r="X12" s="162">
        <v>0</v>
      </c>
      <c r="Y12" s="162">
        <v>0</v>
      </c>
      <c r="Z12" s="162">
        <v>354</v>
      </c>
      <c r="AA12" s="162">
        <v>88.5</v>
      </c>
      <c r="AB12" s="162">
        <v>77.999999999999844</v>
      </c>
      <c r="AC12" s="162">
        <v>86.000000000000128</v>
      </c>
      <c r="AD12" s="162">
        <v>0</v>
      </c>
      <c r="AE12" s="162">
        <v>0</v>
      </c>
      <c r="AF12" s="162">
        <v>169.96022727272714</v>
      </c>
      <c r="AG12" s="162">
        <v>27.153409090909108</v>
      </c>
      <c r="AH12" s="162">
        <v>58.329545454545354</v>
      </c>
      <c r="AI12" s="162">
        <v>6.0340909090908923</v>
      </c>
      <c r="AJ12" s="162">
        <v>23.130681818181824</v>
      </c>
      <c r="AK12" s="162">
        <v>33.1875</v>
      </c>
      <c r="AL12" s="162">
        <v>36.204545454545361</v>
      </c>
      <c r="AM12" s="162">
        <v>0</v>
      </c>
      <c r="AN12" s="162">
        <v>0</v>
      </c>
      <c r="AO12" s="162">
        <v>0</v>
      </c>
      <c r="AP12" s="162">
        <v>0</v>
      </c>
      <c r="AQ12" s="162">
        <v>0</v>
      </c>
      <c r="AR12" s="162">
        <v>0</v>
      </c>
      <c r="AS12" s="162">
        <v>0</v>
      </c>
      <c r="AT12" s="162">
        <v>6.0000000000000062</v>
      </c>
      <c r="AU12" s="162">
        <v>6.0000000000000062</v>
      </c>
      <c r="AV12" s="162">
        <v>15</v>
      </c>
      <c r="AW12" s="162">
        <v>0</v>
      </c>
      <c r="AX12" s="162">
        <v>0</v>
      </c>
      <c r="AY12" s="162">
        <v>0</v>
      </c>
      <c r="AZ12" s="162">
        <v>4.1769911504424782</v>
      </c>
      <c r="BA12" s="162">
        <v>104.76208897485493</v>
      </c>
      <c r="BB12" s="162">
        <v>104.76208897485493</v>
      </c>
      <c r="BC12" s="162">
        <v>0</v>
      </c>
      <c r="BD12" s="162">
        <v>0</v>
      </c>
      <c r="BE12" s="162">
        <v>0</v>
      </c>
      <c r="BF12" s="162">
        <v>0</v>
      </c>
      <c r="BG12" s="162">
        <v>0</v>
      </c>
      <c r="BH12" s="162">
        <v>0</v>
      </c>
      <c r="BI12" s="162">
        <v>0</v>
      </c>
      <c r="BJ12" s="162">
        <v>0</v>
      </c>
      <c r="BK12" s="162">
        <v>0.69199999999999995</v>
      </c>
      <c r="BL12" s="162">
        <v>0</v>
      </c>
      <c r="BM12" s="162">
        <v>0</v>
      </c>
      <c r="BN12" s="171">
        <v>0</v>
      </c>
      <c r="BO12" s="162">
        <v>0</v>
      </c>
      <c r="BP12" s="162">
        <v>1</v>
      </c>
      <c r="BQ12" s="162">
        <v>0</v>
      </c>
    </row>
    <row r="13" spans="1:69" x14ac:dyDescent="0.3">
      <c r="A13" s="160">
        <v>140975</v>
      </c>
      <c r="B13" s="160">
        <v>3412018</v>
      </c>
      <c r="C13" s="165" t="s">
        <v>473</v>
      </c>
      <c r="D13" s="166" t="s">
        <v>21</v>
      </c>
      <c r="E13" s="163">
        <v>0</v>
      </c>
      <c r="F13" s="162">
        <v>1</v>
      </c>
      <c r="G13" s="162">
        <v>0</v>
      </c>
      <c r="H13" s="162">
        <v>0</v>
      </c>
      <c r="I13" s="162">
        <v>7</v>
      </c>
      <c r="J13" s="162">
        <v>0</v>
      </c>
      <c r="K13" s="162">
        <v>0</v>
      </c>
      <c r="L13" s="162">
        <v>0</v>
      </c>
      <c r="M13" s="162">
        <v>563</v>
      </c>
      <c r="N13" s="162">
        <v>563</v>
      </c>
      <c r="O13" s="162">
        <v>69</v>
      </c>
      <c r="P13" s="162">
        <v>494</v>
      </c>
      <c r="Q13" s="162">
        <v>0</v>
      </c>
      <c r="R13" s="162">
        <v>0</v>
      </c>
      <c r="S13" s="162">
        <v>0</v>
      </c>
      <c r="T13" s="162">
        <v>0</v>
      </c>
      <c r="U13" s="162">
        <v>0</v>
      </c>
      <c r="V13" s="162">
        <v>0</v>
      </c>
      <c r="W13" s="162">
        <v>0</v>
      </c>
      <c r="X13" s="162">
        <v>0</v>
      </c>
      <c r="Y13" s="162">
        <v>0</v>
      </c>
      <c r="Z13" s="162">
        <v>563</v>
      </c>
      <c r="AA13" s="162">
        <v>80.428571428571431</v>
      </c>
      <c r="AB13" s="162">
        <v>292.00000000000017</v>
      </c>
      <c r="AC13" s="162">
        <v>314.00000000000011</v>
      </c>
      <c r="AD13" s="162">
        <v>0</v>
      </c>
      <c r="AE13" s="162">
        <v>0</v>
      </c>
      <c r="AF13" s="162">
        <v>12.999999999999993</v>
      </c>
      <c r="AG13" s="162">
        <v>0</v>
      </c>
      <c r="AH13" s="162">
        <v>2.0000000000000004</v>
      </c>
      <c r="AI13" s="162">
        <v>10.999999999999982</v>
      </c>
      <c r="AJ13" s="162">
        <v>10.999999999999982</v>
      </c>
      <c r="AK13" s="162">
        <v>212.00000000000023</v>
      </c>
      <c r="AL13" s="162">
        <v>314.00000000000011</v>
      </c>
      <c r="AM13" s="162">
        <v>0</v>
      </c>
      <c r="AN13" s="162">
        <v>0</v>
      </c>
      <c r="AO13" s="162">
        <v>0</v>
      </c>
      <c r="AP13" s="162">
        <v>0</v>
      </c>
      <c r="AQ13" s="162">
        <v>0</v>
      </c>
      <c r="AR13" s="162">
        <v>0</v>
      </c>
      <c r="AS13" s="162">
        <v>0</v>
      </c>
      <c r="AT13" s="162">
        <v>70.659919028340127</v>
      </c>
      <c r="AU13" s="162">
        <v>99.151821862348385</v>
      </c>
      <c r="AV13" s="162">
        <v>148.15789473684202</v>
      </c>
      <c r="AW13" s="162">
        <v>0</v>
      </c>
      <c r="AX13" s="162">
        <v>0</v>
      </c>
      <c r="AY13" s="162">
        <v>0</v>
      </c>
      <c r="AZ13" s="162">
        <v>18.697416974169741</v>
      </c>
      <c r="BA13" s="162">
        <v>282.63080684596576</v>
      </c>
      <c r="BB13" s="162">
        <v>322.10757946210265</v>
      </c>
      <c r="BC13" s="162">
        <v>0</v>
      </c>
      <c r="BD13" s="162">
        <v>0</v>
      </c>
      <c r="BE13" s="162">
        <v>0</v>
      </c>
      <c r="BF13" s="162">
        <v>0</v>
      </c>
      <c r="BG13" s="162">
        <v>0</v>
      </c>
      <c r="BH13" s="162">
        <v>0</v>
      </c>
      <c r="BI13" s="162">
        <v>58.220000000000098</v>
      </c>
      <c r="BJ13" s="162">
        <v>0</v>
      </c>
      <c r="BK13" s="162">
        <v>0.22500000000000001</v>
      </c>
      <c r="BL13" s="162">
        <v>0</v>
      </c>
      <c r="BM13" s="162">
        <v>0</v>
      </c>
      <c r="BN13" s="171">
        <v>0</v>
      </c>
      <c r="BO13" s="162">
        <v>0</v>
      </c>
      <c r="BP13" s="162">
        <v>1</v>
      </c>
      <c r="BQ13" s="162">
        <v>0</v>
      </c>
    </row>
    <row r="14" spans="1:69" x14ac:dyDescent="0.3">
      <c r="A14" s="160">
        <v>104522</v>
      </c>
      <c r="B14" s="160">
        <v>3412019</v>
      </c>
      <c r="C14" s="165" t="s">
        <v>474</v>
      </c>
      <c r="D14" s="166" t="s">
        <v>21</v>
      </c>
      <c r="E14" s="163">
        <v>0</v>
      </c>
      <c r="F14" s="162">
        <v>1</v>
      </c>
      <c r="G14" s="162">
        <v>0</v>
      </c>
      <c r="H14" s="162">
        <v>0</v>
      </c>
      <c r="I14" s="162">
        <v>4</v>
      </c>
      <c r="J14" s="162">
        <v>0</v>
      </c>
      <c r="K14" s="162">
        <v>0</v>
      </c>
      <c r="L14" s="162">
        <v>0</v>
      </c>
      <c r="M14" s="162">
        <v>375.58333333333331</v>
      </c>
      <c r="N14" s="162">
        <v>375.58333333333331</v>
      </c>
      <c r="O14" s="162">
        <v>0</v>
      </c>
      <c r="P14" s="162">
        <v>375.58333333333331</v>
      </c>
      <c r="Q14" s="162">
        <v>0</v>
      </c>
      <c r="R14" s="162">
        <v>0</v>
      </c>
      <c r="S14" s="162">
        <v>0</v>
      </c>
      <c r="T14" s="162">
        <v>0</v>
      </c>
      <c r="U14" s="162">
        <v>0</v>
      </c>
      <c r="V14" s="162">
        <v>0</v>
      </c>
      <c r="W14" s="162">
        <v>0</v>
      </c>
      <c r="X14" s="162">
        <v>0</v>
      </c>
      <c r="Y14" s="162">
        <v>0</v>
      </c>
      <c r="Z14" s="162">
        <v>375.58333333333331</v>
      </c>
      <c r="AA14" s="162">
        <v>93.895833333333329</v>
      </c>
      <c r="AB14" s="162">
        <v>30.171514312096043</v>
      </c>
      <c r="AC14" s="162">
        <v>34.333102493074804</v>
      </c>
      <c r="AD14" s="162">
        <v>0</v>
      </c>
      <c r="AE14" s="162">
        <v>0</v>
      </c>
      <c r="AF14" s="162">
        <v>295.85055865921788</v>
      </c>
      <c r="AG14" s="162">
        <v>45.111964618249374</v>
      </c>
      <c r="AH14" s="162">
        <v>10.491154562383594</v>
      </c>
      <c r="AI14" s="162">
        <v>10.491154562383594</v>
      </c>
      <c r="AJ14" s="162">
        <v>5.2455772811918155</v>
      </c>
      <c r="AK14" s="162">
        <v>6.2946927374301493</v>
      </c>
      <c r="AL14" s="162">
        <v>2.0982309124767227</v>
      </c>
      <c r="AM14" s="162">
        <v>0</v>
      </c>
      <c r="AN14" s="162">
        <v>0</v>
      </c>
      <c r="AO14" s="162">
        <v>0</v>
      </c>
      <c r="AP14" s="162">
        <v>0</v>
      </c>
      <c r="AQ14" s="162">
        <v>0</v>
      </c>
      <c r="AR14" s="162">
        <v>0</v>
      </c>
      <c r="AS14" s="162">
        <v>0</v>
      </c>
      <c r="AT14" s="162">
        <v>0</v>
      </c>
      <c r="AU14" s="162">
        <v>0</v>
      </c>
      <c r="AV14" s="162">
        <v>6.2597222222222353</v>
      </c>
      <c r="AW14" s="162">
        <v>0</v>
      </c>
      <c r="AX14" s="162">
        <v>0</v>
      </c>
      <c r="AY14" s="162">
        <v>0</v>
      </c>
      <c r="AZ14" s="162">
        <v>3.1125690607734802</v>
      </c>
      <c r="BA14" s="162">
        <v>90.561214953271019</v>
      </c>
      <c r="BB14" s="162">
        <v>90.561214953271019</v>
      </c>
      <c r="BC14" s="162">
        <v>0</v>
      </c>
      <c r="BD14" s="162">
        <v>0</v>
      </c>
      <c r="BE14" s="162">
        <v>0</v>
      </c>
      <c r="BF14" s="162">
        <v>0</v>
      </c>
      <c r="BG14" s="162">
        <v>0</v>
      </c>
      <c r="BH14" s="162">
        <v>0</v>
      </c>
      <c r="BI14" s="162">
        <v>0</v>
      </c>
      <c r="BJ14" s="162">
        <v>0</v>
      </c>
      <c r="BK14" s="162">
        <v>0.755</v>
      </c>
      <c r="BL14" s="162">
        <v>0</v>
      </c>
      <c r="BM14" s="162">
        <v>0</v>
      </c>
      <c r="BN14" s="171">
        <v>0</v>
      </c>
      <c r="BO14" s="162">
        <v>0</v>
      </c>
      <c r="BP14" s="162">
        <v>1</v>
      </c>
      <c r="BQ14" s="162">
        <v>0</v>
      </c>
    </row>
    <row r="15" spans="1:69" x14ac:dyDescent="0.3">
      <c r="A15" s="160">
        <v>141076</v>
      </c>
      <c r="B15" s="160">
        <v>3412025</v>
      </c>
      <c r="C15" s="165" t="s">
        <v>475</v>
      </c>
      <c r="D15" s="166" t="s">
        <v>21</v>
      </c>
      <c r="E15" s="163">
        <v>0</v>
      </c>
      <c r="F15" s="162">
        <v>1</v>
      </c>
      <c r="G15" s="162">
        <v>0</v>
      </c>
      <c r="H15" s="162">
        <v>0</v>
      </c>
      <c r="I15" s="162">
        <v>7</v>
      </c>
      <c r="J15" s="162">
        <v>0</v>
      </c>
      <c r="K15" s="162">
        <v>0</v>
      </c>
      <c r="L15" s="162">
        <v>0</v>
      </c>
      <c r="M15" s="162">
        <v>622</v>
      </c>
      <c r="N15" s="162">
        <v>622</v>
      </c>
      <c r="O15" s="162">
        <v>71</v>
      </c>
      <c r="P15" s="162">
        <v>551</v>
      </c>
      <c r="Q15" s="162">
        <v>0</v>
      </c>
      <c r="R15" s="162">
        <v>0</v>
      </c>
      <c r="S15" s="162">
        <v>0</v>
      </c>
      <c r="T15" s="162">
        <v>0</v>
      </c>
      <c r="U15" s="162">
        <v>0</v>
      </c>
      <c r="V15" s="162">
        <v>0</v>
      </c>
      <c r="W15" s="162">
        <v>0</v>
      </c>
      <c r="X15" s="162">
        <v>0</v>
      </c>
      <c r="Y15" s="162">
        <v>0</v>
      </c>
      <c r="Z15" s="162">
        <v>622</v>
      </c>
      <c r="AA15" s="162">
        <v>88.857142857142861</v>
      </c>
      <c r="AB15" s="162">
        <v>211.99999999999977</v>
      </c>
      <c r="AC15" s="162">
        <v>219.00000000000009</v>
      </c>
      <c r="AD15" s="162">
        <v>0</v>
      </c>
      <c r="AE15" s="162">
        <v>0</v>
      </c>
      <c r="AF15" s="162">
        <v>127.61550888529862</v>
      </c>
      <c r="AG15" s="162">
        <v>68.32956381260091</v>
      </c>
      <c r="AH15" s="162">
        <v>101.48949919224569</v>
      </c>
      <c r="AI15" s="162">
        <v>158.76575121163145</v>
      </c>
      <c r="AJ15" s="162">
        <v>50.242326332794853</v>
      </c>
      <c r="AK15" s="162">
        <v>72.348949919224822</v>
      </c>
      <c r="AL15" s="162">
        <v>43.208400646203572</v>
      </c>
      <c r="AM15" s="162">
        <v>0</v>
      </c>
      <c r="AN15" s="162">
        <v>0</v>
      </c>
      <c r="AO15" s="162">
        <v>0</v>
      </c>
      <c r="AP15" s="162">
        <v>0</v>
      </c>
      <c r="AQ15" s="162">
        <v>0</v>
      </c>
      <c r="AR15" s="162">
        <v>0</v>
      </c>
      <c r="AS15" s="162">
        <v>0</v>
      </c>
      <c r="AT15" s="162">
        <v>4.5236363636363617</v>
      </c>
      <c r="AU15" s="162">
        <v>9.0472727272726985</v>
      </c>
      <c r="AV15" s="162">
        <v>11.309090909090919</v>
      </c>
      <c r="AW15" s="162">
        <v>0</v>
      </c>
      <c r="AX15" s="162">
        <v>0</v>
      </c>
      <c r="AY15" s="162">
        <v>0</v>
      </c>
      <c r="AZ15" s="162">
        <v>4.6766917293233083</v>
      </c>
      <c r="BA15" s="162">
        <v>141.09719626168226</v>
      </c>
      <c r="BB15" s="162">
        <v>159.27850467289721</v>
      </c>
      <c r="BC15" s="162">
        <v>0</v>
      </c>
      <c r="BD15" s="162">
        <v>0</v>
      </c>
      <c r="BE15" s="162">
        <v>0</v>
      </c>
      <c r="BF15" s="162">
        <v>0</v>
      </c>
      <c r="BG15" s="162">
        <v>0</v>
      </c>
      <c r="BH15" s="162">
        <v>0</v>
      </c>
      <c r="BI15" s="162">
        <v>0</v>
      </c>
      <c r="BJ15" s="162">
        <v>0</v>
      </c>
      <c r="BK15" s="162">
        <v>0.35499999999999998</v>
      </c>
      <c r="BL15" s="162">
        <v>0</v>
      </c>
      <c r="BM15" s="162">
        <v>0</v>
      </c>
      <c r="BN15" s="171">
        <v>0</v>
      </c>
      <c r="BO15" s="162">
        <v>0</v>
      </c>
      <c r="BP15" s="162">
        <v>1</v>
      </c>
      <c r="BQ15" s="162">
        <v>0</v>
      </c>
    </row>
    <row r="16" spans="1:69" x14ac:dyDescent="0.3">
      <c r="A16" s="160">
        <v>141937</v>
      </c>
      <c r="B16" s="160">
        <v>3412034</v>
      </c>
      <c r="C16" s="165" t="s">
        <v>476</v>
      </c>
      <c r="D16" s="166" t="s">
        <v>21</v>
      </c>
      <c r="E16" s="163">
        <v>0</v>
      </c>
      <c r="F16" s="162">
        <v>1</v>
      </c>
      <c r="G16" s="162">
        <v>0</v>
      </c>
      <c r="H16" s="162">
        <v>0</v>
      </c>
      <c r="I16" s="162">
        <v>7</v>
      </c>
      <c r="J16" s="162">
        <v>0</v>
      </c>
      <c r="K16" s="162">
        <v>0</v>
      </c>
      <c r="L16" s="162">
        <v>0</v>
      </c>
      <c r="M16" s="162">
        <v>577</v>
      </c>
      <c r="N16" s="162">
        <v>577</v>
      </c>
      <c r="O16" s="162">
        <v>81</v>
      </c>
      <c r="P16" s="162">
        <v>496</v>
      </c>
      <c r="Q16" s="162">
        <v>0</v>
      </c>
      <c r="R16" s="162">
        <v>0</v>
      </c>
      <c r="S16" s="162">
        <v>0</v>
      </c>
      <c r="T16" s="162">
        <v>0</v>
      </c>
      <c r="U16" s="162">
        <v>0</v>
      </c>
      <c r="V16" s="162">
        <v>0</v>
      </c>
      <c r="W16" s="162">
        <v>0</v>
      </c>
      <c r="X16" s="162">
        <v>0</v>
      </c>
      <c r="Y16" s="162">
        <v>0</v>
      </c>
      <c r="Z16" s="162">
        <v>577</v>
      </c>
      <c r="AA16" s="162">
        <v>82.428571428571431</v>
      </c>
      <c r="AB16" s="162">
        <v>127.00000000000001</v>
      </c>
      <c r="AC16" s="162">
        <v>128.00000000000006</v>
      </c>
      <c r="AD16" s="162">
        <v>0</v>
      </c>
      <c r="AE16" s="162">
        <v>0</v>
      </c>
      <c r="AF16" s="162">
        <v>127.00000000000001</v>
      </c>
      <c r="AG16" s="162">
        <v>69.999999999999986</v>
      </c>
      <c r="AH16" s="162">
        <v>64.999999999999787</v>
      </c>
      <c r="AI16" s="162">
        <v>141</v>
      </c>
      <c r="AJ16" s="162">
        <v>60.000000000000149</v>
      </c>
      <c r="AK16" s="162">
        <v>79.999999999999815</v>
      </c>
      <c r="AL16" s="162">
        <v>34.000000000000007</v>
      </c>
      <c r="AM16" s="162">
        <v>0</v>
      </c>
      <c r="AN16" s="162">
        <v>0</v>
      </c>
      <c r="AO16" s="162">
        <v>0</v>
      </c>
      <c r="AP16" s="162">
        <v>0</v>
      </c>
      <c r="AQ16" s="162">
        <v>0</v>
      </c>
      <c r="AR16" s="162">
        <v>0</v>
      </c>
      <c r="AS16" s="162">
        <v>0</v>
      </c>
      <c r="AT16" s="162">
        <v>2.3266129032258069</v>
      </c>
      <c r="AU16" s="162">
        <v>5.8165322580645027</v>
      </c>
      <c r="AV16" s="162">
        <v>10.469758064516141</v>
      </c>
      <c r="AW16" s="162">
        <v>0</v>
      </c>
      <c r="AX16" s="162">
        <v>0</v>
      </c>
      <c r="AY16" s="162">
        <v>0</v>
      </c>
      <c r="AZ16" s="162">
        <v>7.8637137989778534</v>
      </c>
      <c r="BA16" s="162">
        <v>160.97363083164299</v>
      </c>
      <c r="BB16" s="162">
        <v>187.26166328600405</v>
      </c>
      <c r="BC16" s="162">
        <v>0</v>
      </c>
      <c r="BD16" s="162">
        <v>0</v>
      </c>
      <c r="BE16" s="162">
        <v>0</v>
      </c>
      <c r="BF16" s="162">
        <v>0</v>
      </c>
      <c r="BG16" s="162">
        <v>0</v>
      </c>
      <c r="BH16" s="162">
        <v>0</v>
      </c>
      <c r="BI16" s="162">
        <v>0</v>
      </c>
      <c r="BJ16" s="162">
        <v>0</v>
      </c>
      <c r="BK16" s="162">
        <v>0.71899999999999997</v>
      </c>
      <c r="BL16" s="162">
        <v>0</v>
      </c>
      <c r="BM16" s="162">
        <v>0</v>
      </c>
      <c r="BN16" s="171">
        <v>0</v>
      </c>
      <c r="BO16" s="162">
        <v>0</v>
      </c>
      <c r="BP16" s="162">
        <v>1</v>
      </c>
      <c r="BQ16" s="162">
        <v>0</v>
      </c>
    </row>
    <row r="17" spans="1:69" x14ac:dyDescent="0.3">
      <c r="A17" s="160">
        <v>141960</v>
      </c>
      <c r="B17" s="160">
        <v>3412036</v>
      </c>
      <c r="C17" s="165" t="s">
        <v>477</v>
      </c>
      <c r="D17" s="166" t="s">
        <v>21</v>
      </c>
      <c r="E17" s="163">
        <v>0</v>
      </c>
      <c r="F17" s="162">
        <v>1</v>
      </c>
      <c r="G17" s="162">
        <v>0</v>
      </c>
      <c r="H17" s="162">
        <v>0</v>
      </c>
      <c r="I17" s="162">
        <v>7</v>
      </c>
      <c r="J17" s="162">
        <v>0</v>
      </c>
      <c r="K17" s="162">
        <v>0</v>
      </c>
      <c r="L17" s="162">
        <v>0</v>
      </c>
      <c r="M17" s="162">
        <v>825</v>
      </c>
      <c r="N17" s="162">
        <v>825</v>
      </c>
      <c r="O17" s="162">
        <v>119</v>
      </c>
      <c r="P17" s="162">
        <v>706</v>
      </c>
      <c r="Q17" s="162">
        <v>0</v>
      </c>
      <c r="R17" s="162">
        <v>0</v>
      </c>
      <c r="S17" s="162">
        <v>0</v>
      </c>
      <c r="T17" s="162">
        <v>0</v>
      </c>
      <c r="U17" s="162">
        <v>0</v>
      </c>
      <c r="V17" s="162">
        <v>0</v>
      </c>
      <c r="W17" s="162">
        <v>0</v>
      </c>
      <c r="X17" s="162">
        <v>0</v>
      </c>
      <c r="Y17" s="162">
        <v>0</v>
      </c>
      <c r="Z17" s="162">
        <v>825</v>
      </c>
      <c r="AA17" s="162">
        <v>117.85714285714286</v>
      </c>
      <c r="AB17" s="162">
        <v>88.000000000000284</v>
      </c>
      <c r="AC17" s="162">
        <v>94.000000000000043</v>
      </c>
      <c r="AD17" s="162">
        <v>0</v>
      </c>
      <c r="AE17" s="162">
        <v>0</v>
      </c>
      <c r="AF17" s="162">
        <v>637.77305825242763</v>
      </c>
      <c r="AG17" s="162">
        <v>68.082524271844662</v>
      </c>
      <c r="AH17" s="162">
        <v>22.02669902912622</v>
      </c>
      <c r="AI17" s="162">
        <v>26.031553398058229</v>
      </c>
      <c r="AJ17" s="162">
        <v>7.008495145631068</v>
      </c>
      <c r="AK17" s="162">
        <v>31.037621359223326</v>
      </c>
      <c r="AL17" s="162">
        <v>33.040048543689331</v>
      </c>
      <c r="AM17" s="162">
        <v>0</v>
      </c>
      <c r="AN17" s="162">
        <v>0</v>
      </c>
      <c r="AO17" s="162">
        <v>0</v>
      </c>
      <c r="AP17" s="162">
        <v>0</v>
      </c>
      <c r="AQ17" s="162">
        <v>0</v>
      </c>
      <c r="AR17" s="162">
        <v>0</v>
      </c>
      <c r="AS17" s="162">
        <v>0</v>
      </c>
      <c r="AT17" s="162">
        <v>14.022662889518415</v>
      </c>
      <c r="AU17" s="162">
        <v>29.213881019829987</v>
      </c>
      <c r="AV17" s="162">
        <v>43.236543909348406</v>
      </c>
      <c r="AW17" s="162">
        <v>0</v>
      </c>
      <c r="AX17" s="162">
        <v>0</v>
      </c>
      <c r="AY17" s="162">
        <v>0</v>
      </c>
      <c r="AZ17" s="162">
        <v>2.0807061790668349</v>
      </c>
      <c r="BA17" s="162">
        <v>167.45534407027819</v>
      </c>
      <c r="BB17" s="162">
        <v>195.68081991215229</v>
      </c>
      <c r="BC17" s="162">
        <v>0</v>
      </c>
      <c r="BD17" s="162">
        <v>0</v>
      </c>
      <c r="BE17" s="162">
        <v>0</v>
      </c>
      <c r="BF17" s="162">
        <v>0</v>
      </c>
      <c r="BG17" s="162">
        <v>0</v>
      </c>
      <c r="BH17" s="162">
        <v>0</v>
      </c>
      <c r="BI17" s="162">
        <v>0</v>
      </c>
      <c r="BJ17" s="162">
        <v>0</v>
      </c>
      <c r="BK17" s="162">
        <v>0.55500000000000005</v>
      </c>
      <c r="BL17" s="162">
        <v>0</v>
      </c>
      <c r="BM17" s="162">
        <v>0</v>
      </c>
      <c r="BN17" s="171">
        <v>0</v>
      </c>
      <c r="BO17" s="162">
        <v>0</v>
      </c>
      <c r="BP17" s="162">
        <v>1</v>
      </c>
      <c r="BQ17" s="162">
        <v>0</v>
      </c>
    </row>
    <row r="18" spans="1:69" x14ac:dyDescent="0.3">
      <c r="A18" s="160">
        <v>142523</v>
      </c>
      <c r="B18" s="160">
        <v>3412037</v>
      </c>
      <c r="C18" s="165" t="s">
        <v>478</v>
      </c>
      <c r="D18" s="166" t="s">
        <v>21</v>
      </c>
      <c r="E18" s="163">
        <v>0</v>
      </c>
      <c r="F18" s="162">
        <v>1</v>
      </c>
      <c r="G18" s="162">
        <v>0</v>
      </c>
      <c r="H18" s="162">
        <v>0</v>
      </c>
      <c r="I18" s="162">
        <v>7</v>
      </c>
      <c r="J18" s="162">
        <v>0</v>
      </c>
      <c r="K18" s="162">
        <v>0</v>
      </c>
      <c r="L18" s="162">
        <v>0</v>
      </c>
      <c r="M18" s="162">
        <v>554</v>
      </c>
      <c r="N18" s="162">
        <v>554</v>
      </c>
      <c r="O18" s="162">
        <v>77</v>
      </c>
      <c r="P18" s="162">
        <v>477</v>
      </c>
      <c r="Q18" s="162">
        <v>0</v>
      </c>
      <c r="R18" s="162">
        <v>0</v>
      </c>
      <c r="S18" s="162">
        <v>0</v>
      </c>
      <c r="T18" s="162">
        <v>0</v>
      </c>
      <c r="U18" s="162">
        <v>0</v>
      </c>
      <c r="V18" s="162">
        <v>0</v>
      </c>
      <c r="W18" s="162">
        <v>0</v>
      </c>
      <c r="X18" s="162">
        <v>0</v>
      </c>
      <c r="Y18" s="162">
        <v>0</v>
      </c>
      <c r="Z18" s="162">
        <v>554</v>
      </c>
      <c r="AA18" s="162">
        <v>79.142857142857139</v>
      </c>
      <c r="AB18" s="162">
        <v>191.9999999999998</v>
      </c>
      <c r="AC18" s="162">
        <v>218.99999999999991</v>
      </c>
      <c r="AD18" s="162">
        <v>0</v>
      </c>
      <c r="AE18" s="162">
        <v>0</v>
      </c>
      <c r="AF18" s="162">
        <v>78.141048824592914</v>
      </c>
      <c r="AG18" s="162">
        <v>121.21880650994549</v>
      </c>
      <c r="AH18" s="162">
        <v>114.20614828209754</v>
      </c>
      <c r="AI18" s="162">
        <v>12.021699819168173</v>
      </c>
      <c r="AJ18" s="162">
        <v>55.099457504520821</v>
      </c>
      <c r="AK18" s="162">
        <v>121.21880650994549</v>
      </c>
      <c r="AL18" s="162">
        <v>52.094032549728773</v>
      </c>
      <c r="AM18" s="162">
        <v>0</v>
      </c>
      <c r="AN18" s="162">
        <v>0</v>
      </c>
      <c r="AO18" s="162">
        <v>0</v>
      </c>
      <c r="AP18" s="162">
        <v>0</v>
      </c>
      <c r="AQ18" s="162">
        <v>0</v>
      </c>
      <c r="AR18" s="162">
        <v>0</v>
      </c>
      <c r="AS18" s="162">
        <v>0</v>
      </c>
      <c r="AT18" s="162">
        <v>18.582809224318684</v>
      </c>
      <c r="AU18" s="162">
        <v>39.488469601677131</v>
      </c>
      <c r="AV18" s="162">
        <v>58.071278825995542</v>
      </c>
      <c r="AW18" s="162">
        <v>0</v>
      </c>
      <c r="AX18" s="162">
        <v>0</v>
      </c>
      <c r="AY18" s="162">
        <v>0</v>
      </c>
      <c r="AZ18" s="162">
        <v>4.9288256227758014</v>
      </c>
      <c r="BA18" s="162">
        <v>128.34533898305085</v>
      </c>
      <c r="BB18" s="162">
        <v>149.06355932203391</v>
      </c>
      <c r="BC18" s="162">
        <v>0</v>
      </c>
      <c r="BD18" s="162">
        <v>0</v>
      </c>
      <c r="BE18" s="162">
        <v>0</v>
      </c>
      <c r="BF18" s="162">
        <v>0</v>
      </c>
      <c r="BG18" s="162">
        <v>0</v>
      </c>
      <c r="BH18" s="162">
        <v>0</v>
      </c>
      <c r="BI18" s="162">
        <v>0</v>
      </c>
      <c r="BJ18" s="162">
        <v>0</v>
      </c>
      <c r="BK18" s="162">
        <v>0.41</v>
      </c>
      <c r="BL18" s="162">
        <v>0</v>
      </c>
      <c r="BM18" s="162">
        <v>0</v>
      </c>
      <c r="BN18" s="171">
        <v>0</v>
      </c>
      <c r="BO18" s="162">
        <v>0</v>
      </c>
      <c r="BP18" s="162">
        <v>1</v>
      </c>
      <c r="BQ18" s="162">
        <v>0</v>
      </c>
    </row>
    <row r="19" spans="1:69" x14ac:dyDescent="0.3">
      <c r="A19" s="160">
        <v>104530</v>
      </c>
      <c r="B19" s="160">
        <v>3412039</v>
      </c>
      <c r="C19" s="165" t="s">
        <v>479</v>
      </c>
      <c r="D19" s="166" t="s">
        <v>21</v>
      </c>
      <c r="E19" s="163">
        <v>0</v>
      </c>
      <c r="F19" s="162">
        <v>1</v>
      </c>
      <c r="G19" s="162">
        <v>0</v>
      </c>
      <c r="H19" s="162">
        <v>0</v>
      </c>
      <c r="I19" s="162">
        <v>7</v>
      </c>
      <c r="J19" s="162">
        <v>0</v>
      </c>
      <c r="K19" s="162">
        <v>0</v>
      </c>
      <c r="L19" s="162">
        <v>0</v>
      </c>
      <c r="M19" s="162">
        <v>342</v>
      </c>
      <c r="N19" s="162">
        <v>342</v>
      </c>
      <c r="O19" s="162">
        <v>41</v>
      </c>
      <c r="P19" s="162">
        <v>301</v>
      </c>
      <c r="Q19" s="162">
        <v>0</v>
      </c>
      <c r="R19" s="162">
        <v>0</v>
      </c>
      <c r="S19" s="162">
        <v>0</v>
      </c>
      <c r="T19" s="162">
        <v>0</v>
      </c>
      <c r="U19" s="162">
        <v>0</v>
      </c>
      <c r="V19" s="162">
        <v>0</v>
      </c>
      <c r="W19" s="162">
        <v>0</v>
      </c>
      <c r="X19" s="162">
        <v>0</v>
      </c>
      <c r="Y19" s="162">
        <v>0</v>
      </c>
      <c r="Z19" s="162">
        <v>342</v>
      </c>
      <c r="AA19" s="162">
        <v>48.857142857142854</v>
      </c>
      <c r="AB19" s="162">
        <v>99.999999999999844</v>
      </c>
      <c r="AC19" s="162">
        <v>118.00000000000006</v>
      </c>
      <c r="AD19" s="162">
        <v>0</v>
      </c>
      <c r="AE19" s="162">
        <v>0</v>
      </c>
      <c r="AF19" s="162">
        <v>36.211764705882189</v>
      </c>
      <c r="AG19" s="162">
        <v>81.476470588235273</v>
      </c>
      <c r="AH19" s="162">
        <v>72.423529411764719</v>
      </c>
      <c r="AI19" s="162">
        <v>11.064705882352944</v>
      </c>
      <c r="AJ19" s="162">
        <v>55.323529411764724</v>
      </c>
      <c r="AK19" s="162">
        <v>58.341176470588358</v>
      </c>
      <c r="AL19" s="162">
        <v>27.158823529411748</v>
      </c>
      <c r="AM19" s="162">
        <v>0</v>
      </c>
      <c r="AN19" s="162">
        <v>0</v>
      </c>
      <c r="AO19" s="162">
        <v>0</v>
      </c>
      <c r="AP19" s="162">
        <v>0</v>
      </c>
      <c r="AQ19" s="162">
        <v>0</v>
      </c>
      <c r="AR19" s="162">
        <v>0</v>
      </c>
      <c r="AS19" s="162">
        <v>0</v>
      </c>
      <c r="AT19" s="162">
        <v>6.8172757475082895</v>
      </c>
      <c r="AU19" s="162">
        <v>13.634551495016613</v>
      </c>
      <c r="AV19" s="162">
        <v>13.634551495016613</v>
      </c>
      <c r="AW19" s="162">
        <v>0</v>
      </c>
      <c r="AX19" s="162">
        <v>0</v>
      </c>
      <c r="AY19" s="162">
        <v>0</v>
      </c>
      <c r="AZ19" s="162">
        <v>1.9159663865546219</v>
      </c>
      <c r="BA19" s="162">
        <v>105.40067340067341</v>
      </c>
      <c r="BB19" s="162">
        <v>119.75757575757576</v>
      </c>
      <c r="BC19" s="162">
        <v>0</v>
      </c>
      <c r="BD19" s="162">
        <v>0</v>
      </c>
      <c r="BE19" s="162">
        <v>0</v>
      </c>
      <c r="BF19" s="162">
        <v>0</v>
      </c>
      <c r="BG19" s="162">
        <v>0</v>
      </c>
      <c r="BH19" s="162">
        <v>0</v>
      </c>
      <c r="BI19" s="162">
        <v>0</v>
      </c>
      <c r="BJ19" s="162">
        <v>0</v>
      </c>
      <c r="BK19" s="162">
        <v>0.65300000000000002</v>
      </c>
      <c r="BL19" s="162">
        <v>0</v>
      </c>
      <c r="BM19" s="162">
        <v>0</v>
      </c>
      <c r="BN19" s="171">
        <v>0</v>
      </c>
      <c r="BO19" s="162">
        <v>0</v>
      </c>
      <c r="BP19" s="162">
        <v>1</v>
      </c>
      <c r="BQ19" s="162">
        <v>0</v>
      </c>
    </row>
    <row r="20" spans="1:69" x14ac:dyDescent="0.3">
      <c r="A20" s="160">
        <v>148177</v>
      </c>
      <c r="B20" s="160">
        <v>3412042</v>
      </c>
      <c r="C20" s="165" t="s">
        <v>480</v>
      </c>
      <c r="D20" s="166" t="s">
        <v>21</v>
      </c>
      <c r="E20" s="163">
        <v>0</v>
      </c>
      <c r="F20" s="162">
        <v>1</v>
      </c>
      <c r="G20" s="162">
        <v>0</v>
      </c>
      <c r="H20" s="162">
        <v>0</v>
      </c>
      <c r="I20" s="162">
        <v>7</v>
      </c>
      <c r="J20" s="162">
        <v>0</v>
      </c>
      <c r="K20" s="162">
        <v>0</v>
      </c>
      <c r="L20" s="162">
        <v>0</v>
      </c>
      <c r="M20" s="162">
        <v>290.5</v>
      </c>
      <c r="N20" s="162">
        <v>290.5</v>
      </c>
      <c r="O20" s="162">
        <v>77.5</v>
      </c>
      <c r="P20" s="162">
        <v>213</v>
      </c>
      <c r="Q20" s="162">
        <v>0</v>
      </c>
      <c r="R20" s="162">
        <v>0</v>
      </c>
      <c r="S20" s="162">
        <v>0</v>
      </c>
      <c r="T20" s="162">
        <v>0</v>
      </c>
      <c r="U20" s="162">
        <v>0</v>
      </c>
      <c r="V20" s="162">
        <v>0</v>
      </c>
      <c r="W20" s="162">
        <v>0</v>
      </c>
      <c r="X20" s="162">
        <v>0</v>
      </c>
      <c r="Y20" s="162">
        <v>0</v>
      </c>
      <c r="Z20" s="162">
        <v>290.5</v>
      </c>
      <c r="AA20" s="162">
        <v>41.5</v>
      </c>
      <c r="AB20" s="162">
        <v>20.217948717948719</v>
      </c>
      <c r="AC20" s="162">
        <v>26.602564102564109</v>
      </c>
      <c r="AD20" s="162">
        <v>0</v>
      </c>
      <c r="AE20" s="162">
        <v>0</v>
      </c>
      <c r="AF20" s="162">
        <v>176.45185185185173</v>
      </c>
      <c r="AG20" s="162">
        <v>12.911111111111097</v>
      </c>
      <c r="AH20" s="162">
        <v>27.974074074074075</v>
      </c>
      <c r="AI20" s="162">
        <v>9.6833333333333229</v>
      </c>
      <c r="AJ20" s="162">
        <v>22.594444444444452</v>
      </c>
      <c r="AK20" s="162">
        <v>27.974074074074075</v>
      </c>
      <c r="AL20" s="162">
        <v>12.911111111111097</v>
      </c>
      <c r="AM20" s="162">
        <v>0</v>
      </c>
      <c r="AN20" s="162">
        <v>0</v>
      </c>
      <c r="AO20" s="162">
        <v>0</v>
      </c>
      <c r="AP20" s="162">
        <v>0</v>
      </c>
      <c r="AQ20" s="162">
        <v>0</v>
      </c>
      <c r="AR20" s="162">
        <v>0</v>
      </c>
      <c r="AS20" s="162">
        <v>0</v>
      </c>
      <c r="AT20" s="162">
        <v>2.7276995305164324</v>
      </c>
      <c r="AU20" s="162">
        <v>6.8192488262910889</v>
      </c>
      <c r="AV20" s="162">
        <v>6.8192488262910889</v>
      </c>
      <c r="AW20" s="162">
        <v>0</v>
      </c>
      <c r="AX20" s="162">
        <v>0</v>
      </c>
      <c r="AY20" s="162">
        <v>0</v>
      </c>
      <c r="AZ20" s="162">
        <v>2.5482456140350878</v>
      </c>
      <c r="BA20" s="162">
        <v>59.288659793814432</v>
      </c>
      <c r="BB20" s="162">
        <v>80.860824742268051</v>
      </c>
      <c r="BC20" s="162">
        <v>0</v>
      </c>
      <c r="BD20" s="162">
        <v>0</v>
      </c>
      <c r="BE20" s="162">
        <v>0</v>
      </c>
      <c r="BF20" s="162">
        <v>0</v>
      </c>
      <c r="BG20" s="162">
        <v>0</v>
      </c>
      <c r="BH20" s="162">
        <v>0</v>
      </c>
      <c r="BI20" s="162">
        <v>0</v>
      </c>
      <c r="BJ20" s="162">
        <v>0</v>
      </c>
      <c r="BK20" s="162">
        <v>0.69299999999999995</v>
      </c>
      <c r="BL20" s="162">
        <v>0</v>
      </c>
      <c r="BM20" s="162">
        <v>0</v>
      </c>
      <c r="BN20" s="171">
        <v>0</v>
      </c>
      <c r="BO20" s="162">
        <v>0</v>
      </c>
      <c r="BP20" s="162">
        <v>1</v>
      </c>
      <c r="BQ20" s="162">
        <v>0</v>
      </c>
    </row>
    <row r="21" spans="1:69" x14ac:dyDescent="0.3">
      <c r="A21" s="160">
        <v>104543</v>
      </c>
      <c r="B21" s="160">
        <v>3412063</v>
      </c>
      <c r="C21" s="165" t="s">
        <v>481</v>
      </c>
      <c r="D21" s="166" t="s">
        <v>21</v>
      </c>
      <c r="E21" s="163">
        <v>0</v>
      </c>
      <c r="F21" s="162">
        <v>1</v>
      </c>
      <c r="G21" s="162">
        <v>0</v>
      </c>
      <c r="H21" s="162">
        <v>0</v>
      </c>
      <c r="I21" s="162">
        <v>4</v>
      </c>
      <c r="J21" s="162">
        <v>0</v>
      </c>
      <c r="K21" s="162">
        <v>0</v>
      </c>
      <c r="L21" s="162">
        <v>0</v>
      </c>
      <c r="M21" s="162">
        <v>353</v>
      </c>
      <c r="N21" s="162">
        <v>353</v>
      </c>
      <c r="O21" s="162">
        <v>0</v>
      </c>
      <c r="P21" s="162">
        <v>353</v>
      </c>
      <c r="Q21" s="162">
        <v>0</v>
      </c>
      <c r="R21" s="162">
        <v>0</v>
      </c>
      <c r="S21" s="162">
        <v>0</v>
      </c>
      <c r="T21" s="162">
        <v>0</v>
      </c>
      <c r="U21" s="162">
        <v>0</v>
      </c>
      <c r="V21" s="162">
        <v>0</v>
      </c>
      <c r="W21" s="162">
        <v>0</v>
      </c>
      <c r="X21" s="162">
        <v>0</v>
      </c>
      <c r="Y21" s="162">
        <v>0</v>
      </c>
      <c r="Z21" s="162">
        <v>353</v>
      </c>
      <c r="AA21" s="162">
        <v>88.25</v>
      </c>
      <c r="AB21" s="162">
        <v>64.999999999999829</v>
      </c>
      <c r="AC21" s="162">
        <v>68.000000000000156</v>
      </c>
      <c r="AD21" s="162">
        <v>0</v>
      </c>
      <c r="AE21" s="162">
        <v>0</v>
      </c>
      <c r="AF21" s="162">
        <v>190.07692307692292</v>
      </c>
      <c r="AG21" s="162">
        <v>13.074074074074062</v>
      </c>
      <c r="AH21" s="162">
        <v>42.239316239316359</v>
      </c>
      <c r="AI21" s="162">
        <v>82.467236467236603</v>
      </c>
      <c r="AJ21" s="162">
        <v>4.0227920227920242</v>
      </c>
      <c r="AK21" s="162">
        <v>11.062678062678049</v>
      </c>
      <c r="AL21" s="162">
        <v>10.056980056980061</v>
      </c>
      <c r="AM21" s="162">
        <v>0</v>
      </c>
      <c r="AN21" s="162">
        <v>0</v>
      </c>
      <c r="AO21" s="162">
        <v>0</v>
      </c>
      <c r="AP21" s="162">
        <v>0</v>
      </c>
      <c r="AQ21" s="162">
        <v>0</v>
      </c>
      <c r="AR21" s="162">
        <v>0</v>
      </c>
      <c r="AS21" s="162">
        <v>0</v>
      </c>
      <c r="AT21" s="162">
        <v>2</v>
      </c>
      <c r="AU21" s="162">
        <v>3.0000000000000004</v>
      </c>
      <c r="AV21" s="162">
        <v>10.000000000000002</v>
      </c>
      <c r="AW21" s="162">
        <v>0</v>
      </c>
      <c r="AX21" s="162">
        <v>0</v>
      </c>
      <c r="AY21" s="162">
        <v>0</v>
      </c>
      <c r="AZ21" s="162">
        <v>3.2990654205607473</v>
      </c>
      <c r="BA21" s="162">
        <v>73.883720930232556</v>
      </c>
      <c r="BB21" s="162">
        <v>73.883720930232556</v>
      </c>
      <c r="BC21" s="162">
        <v>0</v>
      </c>
      <c r="BD21" s="162">
        <v>0</v>
      </c>
      <c r="BE21" s="162">
        <v>0</v>
      </c>
      <c r="BF21" s="162">
        <v>0</v>
      </c>
      <c r="BG21" s="162">
        <v>0</v>
      </c>
      <c r="BH21" s="162">
        <v>0</v>
      </c>
      <c r="BI21" s="162">
        <v>0</v>
      </c>
      <c r="BJ21" s="162">
        <v>0</v>
      </c>
      <c r="BK21" s="162">
        <v>0.57999999999999996</v>
      </c>
      <c r="BL21" s="162">
        <v>0</v>
      </c>
      <c r="BM21" s="162">
        <v>0</v>
      </c>
      <c r="BN21" s="171">
        <v>0</v>
      </c>
      <c r="BO21" s="162">
        <v>0</v>
      </c>
      <c r="BP21" s="162">
        <v>1</v>
      </c>
      <c r="BQ21" s="162">
        <v>0</v>
      </c>
    </row>
    <row r="22" spans="1:69" x14ac:dyDescent="0.3">
      <c r="A22" s="160">
        <v>104544</v>
      </c>
      <c r="B22" s="160">
        <v>3412064</v>
      </c>
      <c r="C22" s="165" t="s">
        <v>482</v>
      </c>
      <c r="D22" s="166" t="s">
        <v>21</v>
      </c>
      <c r="E22" s="163">
        <v>0</v>
      </c>
      <c r="F22" s="162">
        <v>1</v>
      </c>
      <c r="G22" s="162">
        <v>0</v>
      </c>
      <c r="H22" s="162">
        <v>0</v>
      </c>
      <c r="I22" s="162">
        <v>3</v>
      </c>
      <c r="J22" s="162">
        <v>0</v>
      </c>
      <c r="K22" s="162">
        <v>0</v>
      </c>
      <c r="L22" s="162">
        <v>0</v>
      </c>
      <c r="M22" s="162">
        <v>269</v>
      </c>
      <c r="N22" s="162">
        <v>269</v>
      </c>
      <c r="O22" s="162">
        <v>90</v>
      </c>
      <c r="P22" s="162">
        <v>179</v>
      </c>
      <c r="Q22" s="162">
        <v>0</v>
      </c>
      <c r="R22" s="162">
        <v>0</v>
      </c>
      <c r="S22" s="162">
        <v>0</v>
      </c>
      <c r="T22" s="162">
        <v>0</v>
      </c>
      <c r="U22" s="162">
        <v>0</v>
      </c>
      <c r="V22" s="162">
        <v>0</v>
      </c>
      <c r="W22" s="162">
        <v>0</v>
      </c>
      <c r="X22" s="162">
        <v>0</v>
      </c>
      <c r="Y22" s="162">
        <v>0</v>
      </c>
      <c r="Z22" s="162">
        <v>269</v>
      </c>
      <c r="AA22" s="162">
        <v>89.666666666666671</v>
      </c>
      <c r="AB22" s="162">
        <v>17.999999999999989</v>
      </c>
      <c r="AC22" s="162">
        <v>19.000000000000014</v>
      </c>
      <c r="AD22" s="162">
        <v>0</v>
      </c>
      <c r="AE22" s="162">
        <v>0</v>
      </c>
      <c r="AF22" s="162">
        <v>125.39849624060162</v>
      </c>
      <c r="AG22" s="162">
        <v>6.0676691729323284</v>
      </c>
      <c r="AH22" s="162">
        <v>29.327067669172813</v>
      </c>
      <c r="AI22" s="162">
        <v>99.10526315789474</v>
      </c>
      <c r="AJ22" s="162">
        <v>1.0112781954887213</v>
      </c>
      <c r="AK22" s="162">
        <v>3.0338345864661642</v>
      </c>
      <c r="AL22" s="162">
        <v>5.0563909774436064</v>
      </c>
      <c r="AM22" s="162">
        <v>0</v>
      </c>
      <c r="AN22" s="162">
        <v>0</v>
      </c>
      <c r="AO22" s="162">
        <v>0</v>
      </c>
      <c r="AP22" s="162">
        <v>0</v>
      </c>
      <c r="AQ22" s="162">
        <v>0</v>
      </c>
      <c r="AR22" s="162">
        <v>0</v>
      </c>
      <c r="AS22" s="162">
        <v>0</v>
      </c>
      <c r="AT22" s="162">
        <v>7.5139664804469142</v>
      </c>
      <c r="AU22" s="162">
        <v>16.530726256983229</v>
      </c>
      <c r="AV22" s="162">
        <v>16.530726256983229</v>
      </c>
      <c r="AW22" s="162">
        <v>0</v>
      </c>
      <c r="AX22" s="162">
        <v>0</v>
      </c>
      <c r="AY22" s="162">
        <v>0</v>
      </c>
      <c r="AZ22" s="162">
        <v>0</v>
      </c>
      <c r="BA22" s="162">
        <v>60.689191820837394</v>
      </c>
      <c r="BB22" s="162">
        <v>91.203310613437196</v>
      </c>
      <c r="BC22" s="162">
        <v>0</v>
      </c>
      <c r="BD22" s="162">
        <v>0</v>
      </c>
      <c r="BE22" s="162">
        <v>0</v>
      </c>
      <c r="BF22" s="162">
        <v>0</v>
      </c>
      <c r="BG22" s="162">
        <v>0</v>
      </c>
      <c r="BH22" s="162">
        <v>0</v>
      </c>
      <c r="BI22" s="162">
        <v>0</v>
      </c>
      <c r="BJ22" s="162">
        <v>0</v>
      </c>
      <c r="BK22" s="162">
        <v>0.54700000000000004</v>
      </c>
      <c r="BL22" s="162">
        <v>0</v>
      </c>
      <c r="BM22" s="162">
        <v>0</v>
      </c>
      <c r="BN22" s="171">
        <v>0</v>
      </c>
      <c r="BO22" s="162">
        <v>0</v>
      </c>
      <c r="BP22" s="162">
        <v>1</v>
      </c>
      <c r="BQ22" s="162">
        <v>0</v>
      </c>
    </row>
    <row r="23" spans="1:69" x14ac:dyDescent="0.3">
      <c r="A23" s="160">
        <v>104545</v>
      </c>
      <c r="B23" s="160">
        <v>3412065</v>
      </c>
      <c r="C23" s="165" t="s">
        <v>483</v>
      </c>
      <c r="D23" s="166" t="s">
        <v>21</v>
      </c>
      <c r="E23" s="163">
        <v>0</v>
      </c>
      <c r="F23" s="162">
        <v>1</v>
      </c>
      <c r="G23" s="162">
        <v>0</v>
      </c>
      <c r="H23" s="162">
        <v>0</v>
      </c>
      <c r="I23" s="162">
        <v>7</v>
      </c>
      <c r="J23" s="162">
        <v>0</v>
      </c>
      <c r="K23" s="162">
        <v>0</v>
      </c>
      <c r="L23" s="162">
        <v>0</v>
      </c>
      <c r="M23" s="162">
        <v>245</v>
      </c>
      <c r="N23" s="162">
        <v>245</v>
      </c>
      <c r="O23" s="162">
        <v>36</v>
      </c>
      <c r="P23" s="162">
        <v>209</v>
      </c>
      <c r="Q23" s="162">
        <v>0</v>
      </c>
      <c r="R23" s="162">
        <v>0</v>
      </c>
      <c r="S23" s="162">
        <v>0</v>
      </c>
      <c r="T23" s="162">
        <v>0</v>
      </c>
      <c r="U23" s="162">
        <v>0</v>
      </c>
      <c r="V23" s="162">
        <v>0</v>
      </c>
      <c r="W23" s="162">
        <v>0</v>
      </c>
      <c r="X23" s="162">
        <v>0</v>
      </c>
      <c r="Y23" s="162">
        <v>0</v>
      </c>
      <c r="Z23" s="162">
        <v>245</v>
      </c>
      <c r="AA23" s="162">
        <v>35</v>
      </c>
      <c r="AB23" s="162">
        <v>62.999999999999964</v>
      </c>
      <c r="AC23" s="162">
        <v>71.000000000000028</v>
      </c>
      <c r="AD23" s="162">
        <v>0</v>
      </c>
      <c r="AE23" s="162">
        <v>0</v>
      </c>
      <c r="AF23" s="162">
        <v>36.296296296296262</v>
      </c>
      <c r="AG23" s="162">
        <v>68.55967078189299</v>
      </c>
      <c r="AH23" s="162">
        <v>80.65843621399182</v>
      </c>
      <c r="AI23" s="162">
        <v>4.0329218106995786</v>
      </c>
      <c r="AJ23" s="162">
        <v>8.065843621399182</v>
      </c>
      <c r="AK23" s="162">
        <v>28.230452674897201</v>
      </c>
      <c r="AL23" s="162">
        <v>19.156378600823036</v>
      </c>
      <c r="AM23" s="162">
        <v>0</v>
      </c>
      <c r="AN23" s="162">
        <v>0</v>
      </c>
      <c r="AO23" s="162">
        <v>0</v>
      </c>
      <c r="AP23" s="162">
        <v>0</v>
      </c>
      <c r="AQ23" s="162">
        <v>0</v>
      </c>
      <c r="AR23" s="162">
        <v>0</v>
      </c>
      <c r="AS23" s="162">
        <v>0</v>
      </c>
      <c r="AT23" s="162">
        <v>4.7115384615384546</v>
      </c>
      <c r="AU23" s="162">
        <v>8.245192307692319</v>
      </c>
      <c r="AV23" s="162">
        <v>11.77884615384616</v>
      </c>
      <c r="AW23" s="162">
        <v>0</v>
      </c>
      <c r="AX23" s="162">
        <v>0</v>
      </c>
      <c r="AY23" s="162">
        <v>0</v>
      </c>
      <c r="AZ23" s="162">
        <v>7.0576131687242798</v>
      </c>
      <c r="BA23" s="162">
        <v>118.39901477832512</v>
      </c>
      <c r="BB23" s="162">
        <v>138.79310344827584</v>
      </c>
      <c r="BC23" s="162">
        <v>0</v>
      </c>
      <c r="BD23" s="162">
        <v>0</v>
      </c>
      <c r="BE23" s="162">
        <v>0</v>
      </c>
      <c r="BF23" s="162">
        <v>0</v>
      </c>
      <c r="BG23" s="162">
        <v>0</v>
      </c>
      <c r="BH23" s="162">
        <v>0</v>
      </c>
      <c r="BI23" s="162">
        <v>0</v>
      </c>
      <c r="BJ23" s="162">
        <v>0</v>
      </c>
      <c r="BK23" s="162">
        <v>0.746</v>
      </c>
      <c r="BL23" s="162">
        <v>0</v>
      </c>
      <c r="BM23" s="162">
        <v>0</v>
      </c>
      <c r="BN23" s="171">
        <v>0</v>
      </c>
      <c r="BO23" s="162">
        <v>0</v>
      </c>
      <c r="BP23" s="162">
        <v>1</v>
      </c>
      <c r="BQ23" s="162">
        <v>0</v>
      </c>
    </row>
    <row r="24" spans="1:69" x14ac:dyDescent="0.3">
      <c r="A24" s="160">
        <v>104549</v>
      </c>
      <c r="B24" s="160">
        <v>3412084</v>
      </c>
      <c r="C24" s="165" t="s">
        <v>484</v>
      </c>
      <c r="D24" s="166" t="s">
        <v>21</v>
      </c>
      <c r="E24" s="163">
        <v>0</v>
      </c>
      <c r="F24" s="162">
        <v>1</v>
      </c>
      <c r="G24" s="162">
        <v>0</v>
      </c>
      <c r="H24" s="162">
        <v>0</v>
      </c>
      <c r="I24" s="162">
        <v>7</v>
      </c>
      <c r="J24" s="162">
        <v>0</v>
      </c>
      <c r="K24" s="162">
        <v>0</v>
      </c>
      <c r="L24" s="162">
        <v>0</v>
      </c>
      <c r="M24" s="162">
        <v>337</v>
      </c>
      <c r="N24" s="162">
        <v>337</v>
      </c>
      <c r="O24" s="162">
        <v>61</v>
      </c>
      <c r="P24" s="162">
        <v>276</v>
      </c>
      <c r="Q24" s="162">
        <v>0</v>
      </c>
      <c r="R24" s="162">
        <v>0</v>
      </c>
      <c r="S24" s="162">
        <v>0</v>
      </c>
      <c r="T24" s="162">
        <v>0</v>
      </c>
      <c r="U24" s="162">
        <v>0</v>
      </c>
      <c r="V24" s="162">
        <v>0</v>
      </c>
      <c r="W24" s="162">
        <v>0</v>
      </c>
      <c r="X24" s="162">
        <v>0</v>
      </c>
      <c r="Y24" s="162">
        <v>0</v>
      </c>
      <c r="Z24" s="162">
        <v>337</v>
      </c>
      <c r="AA24" s="162">
        <v>48.142857142857146</v>
      </c>
      <c r="AB24" s="162">
        <v>88.999999999999915</v>
      </c>
      <c r="AC24" s="162">
        <v>104.00000000000007</v>
      </c>
      <c r="AD24" s="162">
        <v>0</v>
      </c>
      <c r="AE24" s="162">
        <v>0</v>
      </c>
      <c r="AF24" s="162">
        <v>56.502994011976178</v>
      </c>
      <c r="AG24" s="162">
        <v>12.107784431137707</v>
      </c>
      <c r="AH24" s="162">
        <v>132.17664670658667</v>
      </c>
      <c r="AI24" s="162">
        <v>2.0179640718562877</v>
      </c>
      <c r="AJ24" s="162">
        <v>12.107784431137707</v>
      </c>
      <c r="AK24" s="162">
        <v>84.754491017964085</v>
      </c>
      <c r="AL24" s="162">
        <v>37.332335329341163</v>
      </c>
      <c r="AM24" s="162">
        <v>0</v>
      </c>
      <c r="AN24" s="162">
        <v>0</v>
      </c>
      <c r="AO24" s="162">
        <v>0</v>
      </c>
      <c r="AP24" s="162">
        <v>0</v>
      </c>
      <c r="AQ24" s="162">
        <v>0</v>
      </c>
      <c r="AR24" s="162">
        <v>0</v>
      </c>
      <c r="AS24" s="162">
        <v>0</v>
      </c>
      <c r="AT24" s="162">
        <v>6.1050724637681135</v>
      </c>
      <c r="AU24" s="162">
        <v>7.3260869565217366</v>
      </c>
      <c r="AV24" s="162">
        <v>15.873188405797094</v>
      </c>
      <c r="AW24" s="162">
        <v>0</v>
      </c>
      <c r="AX24" s="162">
        <v>0</v>
      </c>
      <c r="AY24" s="162">
        <v>0</v>
      </c>
      <c r="AZ24" s="162">
        <v>1.0941558441558443</v>
      </c>
      <c r="BA24" s="162">
        <v>83.191489361702125</v>
      </c>
      <c r="BB24" s="162">
        <v>101.57801418439716</v>
      </c>
      <c r="BC24" s="162">
        <v>0</v>
      </c>
      <c r="BD24" s="162">
        <v>0</v>
      </c>
      <c r="BE24" s="162">
        <v>0</v>
      </c>
      <c r="BF24" s="162">
        <v>0</v>
      </c>
      <c r="BG24" s="162">
        <v>0</v>
      </c>
      <c r="BH24" s="162">
        <v>0</v>
      </c>
      <c r="BI24" s="162">
        <v>0</v>
      </c>
      <c r="BJ24" s="162">
        <v>0</v>
      </c>
      <c r="BK24" s="162">
        <v>0.86699999999999999</v>
      </c>
      <c r="BL24" s="162">
        <v>0</v>
      </c>
      <c r="BM24" s="162">
        <v>0</v>
      </c>
      <c r="BN24" s="171">
        <v>0</v>
      </c>
      <c r="BO24" s="162">
        <v>0</v>
      </c>
      <c r="BP24" s="162">
        <v>1</v>
      </c>
      <c r="BQ24" s="162">
        <v>0</v>
      </c>
    </row>
    <row r="25" spans="1:69" x14ac:dyDescent="0.3">
      <c r="A25" s="160">
        <v>104550</v>
      </c>
      <c r="B25" s="160">
        <v>3412086</v>
      </c>
      <c r="C25" s="165" t="s">
        <v>485</v>
      </c>
      <c r="D25" s="166" t="s">
        <v>21</v>
      </c>
      <c r="E25" s="163">
        <v>0</v>
      </c>
      <c r="F25" s="162">
        <v>1</v>
      </c>
      <c r="G25" s="162">
        <v>0</v>
      </c>
      <c r="H25" s="162">
        <v>0</v>
      </c>
      <c r="I25" s="162">
        <v>7</v>
      </c>
      <c r="J25" s="162">
        <v>0</v>
      </c>
      <c r="K25" s="162">
        <v>0</v>
      </c>
      <c r="L25" s="162">
        <v>0</v>
      </c>
      <c r="M25" s="162">
        <v>226</v>
      </c>
      <c r="N25" s="162">
        <v>226</v>
      </c>
      <c r="O25" s="162">
        <v>32</v>
      </c>
      <c r="P25" s="162">
        <v>194</v>
      </c>
      <c r="Q25" s="162">
        <v>0</v>
      </c>
      <c r="R25" s="162">
        <v>0</v>
      </c>
      <c r="S25" s="162">
        <v>0</v>
      </c>
      <c r="T25" s="162">
        <v>0</v>
      </c>
      <c r="U25" s="162">
        <v>0</v>
      </c>
      <c r="V25" s="162">
        <v>0</v>
      </c>
      <c r="W25" s="162">
        <v>0</v>
      </c>
      <c r="X25" s="162">
        <v>0</v>
      </c>
      <c r="Y25" s="162">
        <v>0</v>
      </c>
      <c r="Z25" s="162">
        <v>226</v>
      </c>
      <c r="AA25" s="162">
        <v>32.285714285714285</v>
      </c>
      <c r="AB25" s="162">
        <v>63.000000000000071</v>
      </c>
      <c r="AC25" s="162">
        <v>66.999999999999901</v>
      </c>
      <c r="AD25" s="162">
        <v>0</v>
      </c>
      <c r="AE25" s="162">
        <v>0</v>
      </c>
      <c r="AF25" s="162">
        <v>54.999999999999986</v>
      </c>
      <c r="AG25" s="162">
        <v>15.999999999999988</v>
      </c>
      <c r="AH25" s="162">
        <v>8.0000000000000053</v>
      </c>
      <c r="AI25" s="162">
        <v>53.999999999999972</v>
      </c>
      <c r="AJ25" s="162">
        <v>8.9999999999999947</v>
      </c>
      <c r="AK25" s="162">
        <v>48.999999999999915</v>
      </c>
      <c r="AL25" s="162">
        <v>34.999999999999964</v>
      </c>
      <c r="AM25" s="162">
        <v>0</v>
      </c>
      <c r="AN25" s="162">
        <v>0</v>
      </c>
      <c r="AO25" s="162">
        <v>0</v>
      </c>
      <c r="AP25" s="162">
        <v>0</v>
      </c>
      <c r="AQ25" s="162">
        <v>0</v>
      </c>
      <c r="AR25" s="162">
        <v>0</v>
      </c>
      <c r="AS25" s="162">
        <v>0</v>
      </c>
      <c r="AT25" s="162">
        <v>5.8549222797927376</v>
      </c>
      <c r="AU25" s="162">
        <v>14.051813471502589</v>
      </c>
      <c r="AV25" s="162">
        <v>16.39378238341968</v>
      </c>
      <c r="AW25" s="162">
        <v>0</v>
      </c>
      <c r="AX25" s="162">
        <v>0</v>
      </c>
      <c r="AY25" s="162">
        <v>0</v>
      </c>
      <c r="AZ25" s="162">
        <v>4.9344978165938862</v>
      </c>
      <c r="BA25" s="162">
        <v>79.314917127071823</v>
      </c>
      <c r="BB25" s="162">
        <v>92.39779005524862</v>
      </c>
      <c r="BC25" s="162">
        <v>0</v>
      </c>
      <c r="BD25" s="162">
        <v>0</v>
      </c>
      <c r="BE25" s="162">
        <v>0</v>
      </c>
      <c r="BF25" s="162">
        <v>0</v>
      </c>
      <c r="BG25" s="162">
        <v>0</v>
      </c>
      <c r="BH25" s="162">
        <v>0</v>
      </c>
      <c r="BI25" s="162">
        <v>0</v>
      </c>
      <c r="BJ25" s="162">
        <v>0</v>
      </c>
      <c r="BK25" s="162">
        <v>0.749</v>
      </c>
      <c r="BL25" s="162">
        <v>0</v>
      </c>
      <c r="BM25" s="162">
        <v>0</v>
      </c>
      <c r="BN25" s="171">
        <v>0</v>
      </c>
      <c r="BO25" s="162">
        <v>0</v>
      </c>
      <c r="BP25" s="162">
        <v>1</v>
      </c>
      <c r="BQ25" s="162">
        <v>0</v>
      </c>
    </row>
    <row r="26" spans="1:69" x14ac:dyDescent="0.3">
      <c r="A26" s="160">
        <v>104554</v>
      </c>
      <c r="B26" s="160">
        <v>3412092</v>
      </c>
      <c r="C26" s="165" t="s">
        <v>486</v>
      </c>
      <c r="D26" s="166" t="s">
        <v>21</v>
      </c>
      <c r="E26" s="163">
        <v>0</v>
      </c>
      <c r="F26" s="162">
        <v>1</v>
      </c>
      <c r="G26" s="162">
        <v>0</v>
      </c>
      <c r="H26" s="162">
        <v>0</v>
      </c>
      <c r="I26" s="162">
        <v>4</v>
      </c>
      <c r="J26" s="162">
        <v>0</v>
      </c>
      <c r="K26" s="162">
        <v>0</v>
      </c>
      <c r="L26" s="162">
        <v>0</v>
      </c>
      <c r="M26" s="162">
        <v>212</v>
      </c>
      <c r="N26" s="162">
        <v>212</v>
      </c>
      <c r="O26" s="162">
        <v>0</v>
      </c>
      <c r="P26" s="162">
        <v>212</v>
      </c>
      <c r="Q26" s="162">
        <v>0</v>
      </c>
      <c r="R26" s="162">
        <v>0</v>
      </c>
      <c r="S26" s="162">
        <v>0</v>
      </c>
      <c r="T26" s="162">
        <v>0</v>
      </c>
      <c r="U26" s="162">
        <v>0</v>
      </c>
      <c r="V26" s="162">
        <v>0</v>
      </c>
      <c r="W26" s="162">
        <v>0</v>
      </c>
      <c r="X26" s="162">
        <v>0</v>
      </c>
      <c r="Y26" s="162">
        <v>0</v>
      </c>
      <c r="Z26" s="162">
        <v>212</v>
      </c>
      <c r="AA26" s="162">
        <v>53</v>
      </c>
      <c r="AB26" s="162">
        <v>99.999999999999972</v>
      </c>
      <c r="AC26" s="162">
        <v>114.99999999999994</v>
      </c>
      <c r="AD26" s="162">
        <v>0</v>
      </c>
      <c r="AE26" s="162">
        <v>0</v>
      </c>
      <c r="AF26" s="162">
        <v>8.0000000000000053</v>
      </c>
      <c r="AG26" s="162">
        <v>1.9999999999999991</v>
      </c>
      <c r="AH26" s="162">
        <v>31.000000000000082</v>
      </c>
      <c r="AI26" s="162">
        <v>27.00000000000006</v>
      </c>
      <c r="AJ26" s="162">
        <v>31.999999999999982</v>
      </c>
      <c r="AK26" s="162">
        <v>101.00000000000007</v>
      </c>
      <c r="AL26" s="162">
        <v>11.000000000000002</v>
      </c>
      <c r="AM26" s="162">
        <v>0</v>
      </c>
      <c r="AN26" s="162">
        <v>0</v>
      </c>
      <c r="AO26" s="162">
        <v>0</v>
      </c>
      <c r="AP26" s="162">
        <v>0</v>
      </c>
      <c r="AQ26" s="162">
        <v>0</v>
      </c>
      <c r="AR26" s="162">
        <v>0</v>
      </c>
      <c r="AS26" s="162">
        <v>0</v>
      </c>
      <c r="AT26" s="162">
        <v>5.0000000000000089</v>
      </c>
      <c r="AU26" s="162">
        <v>8.0000000000000053</v>
      </c>
      <c r="AV26" s="162">
        <v>19.000000000000007</v>
      </c>
      <c r="AW26" s="162">
        <v>0</v>
      </c>
      <c r="AX26" s="162">
        <v>0</v>
      </c>
      <c r="AY26" s="162">
        <v>0</v>
      </c>
      <c r="AZ26" s="162">
        <v>5.0476190476190474</v>
      </c>
      <c r="BA26" s="162">
        <v>51.349480968858131</v>
      </c>
      <c r="BB26" s="162">
        <v>51.349480968858131</v>
      </c>
      <c r="BC26" s="162">
        <v>0</v>
      </c>
      <c r="BD26" s="162">
        <v>0</v>
      </c>
      <c r="BE26" s="162">
        <v>0</v>
      </c>
      <c r="BF26" s="162">
        <v>0</v>
      </c>
      <c r="BG26" s="162">
        <v>0</v>
      </c>
      <c r="BH26" s="162">
        <v>0</v>
      </c>
      <c r="BI26" s="162">
        <v>0.27999999999999314</v>
      </c>
      <c r="BJ26" s="162">
        <v>0</v>
      </c>
      <c r="BK26" s="162">
        <v>0.308</v>
      </c>
      <c r="BL26" s="162">
        <v>0</v>
      </c>
      <c r="BM26" s="162">
        <v>0</v>
      </c>
      <c r="BN26" s="171">
        <v>0</v>
      </c>
      <c r="BO26" s="162">
        <v>0</v>
      </c>
      <c r="BP26" s="162">
        <v>1</v>
      </c>
      <c r="BQ26" s="162">
        <v>0</v>
      </c>
    </row>
    <row r="27" spans="1:69" x14ac:dyDescent="0.3">
      <c r="A27" s="160">
        <v>104555</v>
      </c>
      <c r="B27" s="160">
        <v>3412093</v>
      </c>
      <c r="C27" s="165" t="s">
        <v>487</v>
      </c>
      <c r="D27" s="166" t="s">
        <v>21</v>
      </c>
      <c r="E27" s="163">
        <v>0</v>
      </c>
      <c r="F27" s="162">
        <v>1</v>
      </c>
      <c r="G27" s="162">
        <v>0</v>
      </c>
      <c r="H27" s="162">
        <v>0</v>
      </c>
      <c r="I27" s="162">
        <v>3</v>
      </c>
      <c r="J27" s="162">
        <v>0</v>
      </c>
      <c r="K27" s="162">
        <v>0</v>
      </c>
      <c r="L27" s="162">
        <v>0</v>
      </c>
      <c r="M27" s="162">
        <v>178</v>
      </c>
      <c r="N27" s="162">
        <v>178</v>
      </c>
      <c r="O27" s="162">
        <v>61</v>
      </c>
      <c r="P27" s="162">
        <v>117</v>
      </c>
      <c r="Q27" s="162">
        <v>0</v>
      </c>
      <c r="R27" s="162">
        <v>0</v>
      </c>
      <c r="S27" s="162">
        <v>0</v>
      </c>
      <c r="T27" s="162">
        <v>0</v>
      </c>
      <c r="U27" s="162">
        <v>0</v>
      </c>
      <c r="V27" s="162">
        <v>0</v>
      </c>
      <c r="W27" s="162">
        <v>0</v>
      </c>
      <c r="X27" s="162">
        <v>0</v>
      </c>
      <c r="Y27" s="162">
        <v>0</v>
      </c>
      <c r="Z27" s="162">
        <v>178</v>
      </c>
      <c r="AA27" s="162">
        <v>59.333333333333336</v>
      </c>
      <c r="AB27" s="162">
        <v>58.000000000000092</v>
      </c>
      <c r="AC27" s="162">
        <v>58.000000000000092</v>
      </c>
      <c r="AD27" s="162">
        <v>0</v>
      </c>
      <c r="AE27" s="162">
        <v>0</v>
      </c>
      <c r="AF27" s="162">
        <v>12.000000000000009</v>
      </c>
      <c r="AG27" s="162">
        <v>3.0000000000000067</v>
      </c>
      <c r="AH27" s="162">
        <v>29.000000000000046</v>
      </c>
      <c r="AI27" s="162">
        <v>23.999999999999947</v>
      </c>
      <c r="AJ27" s="162">
        <v>31.000000000000085</v>
      </c>
      <c r="AK27" s="162">
        <v>72.000000000000014</v>
      </c>
      <c r="AL27" s="162">
        <v>6.9999999999999973</v>
      </c>
      <c r="AM27" s="162">
        <v>0</v>
      </c>
      <c r="AN27" s="162">
        <v>0</v>
      </c>
      <c r="AO27" s="162">
        <v>0</v>
      </c>
      <c r="AP27" s="162">
        <v>0</v>
      </c>
      <c r="AQ27" s="162">
        <v>0</v>
      </c>
      <c r="AR27" s="162">
        <v>0</v>
      </c>
      <c r="AS27" s="162">
        <v>0</v>
      </c>
      <c r="AT27" s="162">
        <v>19.777777777777757</v>
      </c>
      <c r="AU27" s="162">
        <v>42.598290598290539</v>
      </c>
      <c r="AV27" s="162">
        <v>42.598290598290539</v>
      </c>
      <c r="AW27" s="162">
        <v>0</v>
      </c>
      <c r="AX27" s="162">
        <v>0</v>
      </c>
      <c r="AY27" s="162">
        <v>0</v>
      </c>
      <c r="AZ27" s="162">
        <v>3.1228070175438596</v>
      </c>
      <c r="BA27" s="162">
        <v>39.66835443037975</v>
      </c>
      <c r="BB27" s="162">
        <v>60.350146056475182</v>
      </c>
      <c r="BC27" s="162">
        <v>0</v>
      </c>
      <c r="BD27" s="162">
        <v>0</v>
      </c>
      <c r="BE27" s="162">
        <v>0</v>
      </c>
      <c r="BF27" s="162">
        <v>0</v>
      </c>
      <c r="BG27" s="162">
        <v>0</v>
      </c>
      <c r="BH27" s="162">
        <v>0</v>
      </c>
      <c r="BI27" s="162">
        <v>0</v>
      </c>
      <c r="BJ27" s="162">
        <v>0</v>
      </c>
      <c r="BK27" s="162">
        <v>0.377</v>
      </c>
      <c r="BL27" s="162">
        <v>0</v>
      </c>
      <c r="BM27" s="162">
        <v>0</v>
      </c>
      <c r="BN27" s="171">
        <v>0</v>
      </c>
      <c r="BO27" s="162">
        <v>0</v>
      </c>
      <c r="BP27" s="162">
        <v>1</v>
      </c>
      <c r="BQ27" s="162">
        <v>0</v>
      </c>
    </row>
    <row r="28" spans="1:69" x14ac:dyDescent="0.3">
      <c r="A28" s="160">
        <v>104557</v>
      </c>
      <c r="B28" s="160">
        <v>3412098</v>
      </c>
      <c r="C28" s="165" t="s">
        <v>488</v>
      </c>
      <c r="D28" s="166" t="s">
        <v>21</v>
      </c>
      <c r="E28" s="163">
        <v>0</v>
      </c>
      <c r="F28" s="162">
        <v>1</v>
      </c>
      <c r="G28" s="162">
        <v>0</v>
      </c>
      <c r="H28" s="162">
        <v>0</v>
      </c>
      <c r="I28" s="162">
        <v>7</v>
      </c>
      <c r="J28" s="162">
        <v>0</v>
      </c>
      <c r="K28" s="162">
        <v>0</v>
      </c>
      <c r="L28" s="162">
        <v>0</v>
      </c>
      <c r="M28" s="162">
        <v>201</v>
      </c>
      <c r="N28" s="162">
        <v>201</v>
      </c>
      <c r="O28" s="162">
        <v>31</v>
      </c>
      <c r="P28" s="162">
        <v>170</v>
      </c>
      <c r="Q28" s="162">
        <v>0</v>
      </c>
      <c r="R28" s="162">
        <v>0</v>
      </c>
      <c r="S28" s="162">
        <v>0</v>
      </c>
      <c r="T28" s="162">
        <v>0</v>
      </c>
      <c r="U28" s="162">
        <v>0</v>
      </c>
      <c r="V28" s="162">
        <v>0</v>
      </c>
      <c r="W28" s="162">
        <v>0</v>
      </c>
      <c r="X28" s="162">
        <v>0</v>
      </c>
      <c r="Y28" s="162">
        <v>0</v>
      </c>
      <c r="Z28" s="162">
        <v>201</v>
      </c>
      <c r="AA28" s="162">
        <v>28.714285714285715</v>
      </c>
      <c r="AB28" s="162">
        <v>95</v>
      </c>
      <c r="AC28" s="162">
        <v>99.000000000000043</v>
      </c>
      <c r="AD28" s="162">
        <v>0</v>
      </c>
      <c r="AE28" s="162">
        <v>0</v>
      </c>
      <c r="AF28" s="162">
        <v>9.9999999999999947</v>
      </c>
      <c r="AG28" s="162">
        <v>2.0000000000000009</v>
      </c>
      <c r="AH28" s="162">
        <v>0</v>
      </c>
      <c r="AI28" s="162">
        <v>3.0000000000000084</v>
      </c>
      <c r="AJ28" s="162">
        <v>46.000000000000036</v>
      </c>
      <c r="AK28" s="162">
        <v>94.000000000000085</v>
      </c>
      <c r="AL28" s="162">
        <v>46.000000000000036</v>
      </c>
      <c r="AM28" s="162">
        <v>0</v>
      </c>
      <c r="AN28" s="162">
        <v>0</v>
      </c>
      <c r="AO28" s="162">
        <v>0</v>
      </c>
      <c r="AP28" s="162">
        <v>0</v>
      </c>
      <c r="AQ28" s="162">
        <v>0</v>
      </c>
      <c r="AR28" s="162">
        <v>0</v>
      </c>
      <c r="AS28" s="162">
        <v>0</v>
      </c>
      <c r="AT28" s="162">
        <v>5.911764705882363</v>
      </c>
      <c r="AU28" s="162">
        <v>11.823529411764705</v>
      </c>
      <c r="AV28" s="162">
        <v>15.370588235294113</v>
      </c>
      <c r="AW28" s="162">
        <v>0</v>
      </c>
      <c r="AX28" s="162">
        <v>0</v>
      </c>
      <c r="AY28" s="162">
        <v>0</v>
      </c>
      <c r="AZ28" s="162">
        <v>3.0454545454545454</v>
      </c>
      <c r="BA28" s="162">
        <v>87.965116279069775</v>
      </c>
      <c r="BB28" s="162">
        <v>104.00581395348838</v>
      </c>
      <c r="BC28" s="162">
        <v>0</v>
      </c>
      <c r="BD28" s="162">
        <v>0</v>
      </c>
      <c r="BE28" s="162">
        <v>0</v>
      </c>
      <c r="BF28" s="162">
        <v>0</v>
      </c>
      <c r="BG28" s="162">
        <v>0</v>
      </c>
      <c r="BH28" s="162">
        <v>0</v>
      </c>
      <c r="BI28" s="162">
        <v>0.94000000000000261</v>
      </c>
      <c r="BJ28" s="162">
        <v>0</v>
      </c>
      <c r="BK28" s="162">
        <v>0.41599999999999998</v>
      </c>
      <c r="BL28" s="162">
        <v>0</v>
      </c>
      <c r="BM28" s="162">
        <v>0</v>
      </c>
      <c r="BN28" s="171">
        <v>0</v>
      </c>
      <c r="BO28" s="162">
        <v>0</v>
      </c>
      <c r="BP28" s="162">
        <v>1</v>
      </c>
      <c r="BQ28" s="162">
        <v>0</v>
      </c>
    </row>
    <row r="29" spans="1:69" x14ac:dyDescent="0.3">
      <c r="A29" s="160">
        <v>104564</v>
      </c>
      <c r="B29" s="160">
        <v>3412110</v>
      </c>
      <c r="C29" s="165" t="s">
        <v>489</v>
      </c>
      <c r="D29" s="166" t="s">
        <v>21</v>
      </c>
      <c r="E29" s="163">
        <v>0</v>
      </c>
      <c r="F29" s="162">
        <v>1</v>
      </c>
      <c r="G29" s="162">
        <v>0</v>
      </c>
      <c r="H29" s="162">
        <v>0</v>
      </c>
      <c r="I29" s="162">
        <v>7</v>
      </c>
      <c r="J29" s="162">
        <v>0</v>
      </c>
      <c r="K29" s="162">
        <v>0</v>
      </c>
      <c r="L29" s="162">
        <v>0</v>
      </c>
      <c r="M29" s="162">
        <v>401</v>
      </c>
      <c r="N29" s="162">
        <v>401</v>
      </c>
      <c r="O29" s="162">
        <v>58</v>
      </c>
      <c r="P29" s="162">
        <v>343</v>
      </c>
      <c r="Q29" s="162">
        <v>0</v>
      </c>
      <c r="R29" s="162">
        <v>0</v>
      </c>
      <c r="S29" s="162">
        <v>0</v>
      </c>
      <c r="T29" s="162">
        <v>0</v>
      </c>
      <c r="U29" s="162">
        <v>0</v>
      </c>
      <c r="V29" s="162">
        <v>0</v>
      </c>
      <c r="W29" s="162">
        <v>0</v>
      </c>
      <c r="X29" s="162">
        <v>0</v>
      </c>
      <c r="Y29" s="162">
        <v>0</v>
      </c>
      <c r="Z29" s="162">
        <v>401</v>
      </c>
      <c r="AA29" s="162">
        <v>57.285714285714285</v>
      </c>
      <c r="AB29" s="162">
        <v>191.99999999999991</v>
      </c>
      <c r="AC29" s="162">
        <v>204.99999999999997</v>
      </c>
      <c r="AD29" s="162">
        <v>0</v>
      </c>
      <c r="AE29" s="162">
        <v>0</v>
      </c>
      <c r="AF29" s="162">
        <v>4</v>
      </c>
      <c r="AG29" s="162">
        <v>5.0000000000000151</v>
      </c>
      <c r="AH29" s="162">
        <v>6.0000000000000098</v>
      </c>
      <c r="AI29" s="162">
        <v>85.000000000000171</v>
      </c>
      <c r="AJ29" s="162">
        <v>83.000000000000099</v>
      </c>
      <c r="AK29" s="162">
        <v>163.00000000000009</v>
      </c>
      <c r="AL29" s="162">
        <v>54.999999999999922</v>
      </c>
      <c r="AM29" s="162">
        <v>0</v>
      </c>
      <c r="AN29" s="162">
        <v>0</v>
      </c>
      <c r="AO29" s="162">
        <v>0</v>
      </c>
      <c r="AP29" s="162">
        <v>0</v>
      </c>
      <c r="AQ29" s="162">
        <v>0</v>
      </c>
      <c r="AR29" s="162">
        <v>0</v>
      </c>
      <c r="AS29" s="162">
        <v>0</v>
      </c>
      <c r="AT29" s="162">
        <v>3.5072886297376114</v>
      </c>
      <c r="AU29" s="162">
        <v>10.521865889212833</v>
      </c>
      <c r="AV29" s="162">
        <v>19.874635568513103</v>
      </c>
      <c r="AW29" s="162">
        <v>0</v>
      </c>
      <c r="AX29" s="162">
        <v>0</v>
      </c>
      <c r="AY29" s="162">
        <v>0</v>
      </c>
      <c r="AZ29" s="162">
        <v>7.0883838383838382</v>
      </c>
      <c r="BA29" s="162">
        <v>121.88364779874213</v>
      </c>
      <c r="BB29" s="162">
        <v>142.49371069182388</v>
      </c>
      <c r="BC29" s="162">
        <v>0</v>
      </c>
      <c r="BD29" s="162">
        <v>0</v>
      </c>
      <c r="BE29" s="162">
        <v>0</v>
      </c>
      <c r="BF29" s="162">
        <v>0</v>
      </c>
      <c r="BG29" s="162">
        <v>0</v>
      </c>
      <c r="BH29" s="162">
        <v>0</v>
      </c>
      <c r="BI29" s="162">
        <v>0</v>
      </c>
      <c r="BJ29" s="162">
        <v>0</v>
      </c>
      <c r="BK29" s="162">
        <v>0.66900000000000004</v>
      </c>
      <c r="BL29" s="162">
        <v>0</v>
      </c>
      <c r="BM29" s="162">
        <v>0</v>
      </c>
      <c r="BN29" s="171">
        <v>0</v>
      </c>
      <c r="BO29" s="162">
        <v>0</v>
      </c>
      <c r="BP29" s="162">
        <v>1</v>
      </c>
      <c r="BQ29" s="162">
        <v>0</v>
      </c>
    </row>
    <row r="30" spans="1:69" x14ac:dyDescent="0.3">
      <c r="A30" s="160">
        <v>104565</v>
      </c>
      <c r="B30" s="160">
        <v>3412113</v>
      </c>
      <c r="C30" s="165" t="s">
        <v>490</v>
      </c>
      <c r="D30" s="166" t="s">
        <v>21</v>
      </c>
      <c r="E30" s="163">
        <v>0</v>
      </c>
      <c r="F30" s="162">
        <v>1</v>
      </c>
      <c r="G30" s="162">
        <v>0</v>
      </c>
      <c r="H30" s="162">
        <v>0</v>
      </c>
      <c r="I30" s="162">
        <v>7</v>
      </c>
      <c r="J30" s="162">
        <v>0</v>
      </c>
      <c r="K30" s="162">
        <v>0</v>
      </c>
      <c r="L30" s="162">
        <v>0</v>
      </c>
      <c r="M30" s="162">
        <v>374</v>
      </c>
      <c r="N30" s="162">
        <v>374</v>
      </c>
      <c r="O30" s="162">
        <v>49</v>
      </c>
      <c r="P30" s="162">
        <v>325</v>
      </c>
      <c r="Q30" s="162">
        <v>0</v>
      </c>
      <c r="R30" s="162">
        <v>0</v>
      </c>
      <c r="S30" s="162">
        <v>0</v>
      </c>
      <c r="T30" s="162">
        <v>0</v>
      </c>
      <c r="U30" s="162">
        <v>0</v>
      </c>
      <c r="V30" s="162">
        <v>0</v>
      </c>
      <c r="W30" s="162">
        <v>0</v>
      </c>
      <c r="X30" s="162">
        <v>0</v>
      </c>
      <c r="Y30" s="162">
        <v>0</v>
      </c>
      <c r="Z30" s="162">
        <v>374</v>
      </c>
      <c r="AA30" s="162">
        <v>53.428571428571431</v>
      </c>
      <c r="AB30" s="162">
        <v>110.99999999999986</v>
      </c>
      <c r="AC30" s="162">
        <v>125.99999999999994</v>
      </c>
      <c r="AD30" s="162">
        <v>0</v>
      </c>
      <c r="AE30" s="162">
        <v>0</v>
      </c>
      <c r="AF30" s="162">
        <v>95.000000000000085</v>
      </c>
      <c r="AG30" s="162">
        <v>76.999999999999815</v>
      </c>
      <c r="AH30" s="162">
        <v>101.00000000000006</v>
      </c>
      <c r="AI30" s="162">
        <v>5.9999999999999991</v>
      </c>
      <c r="AJ30" s="162">
        <v>44.999999999999901</v>
      </c>
      <c r="AK30" s="162">
        <v>23.999999999999996</v>
      </c>
      <c r="AL30" s="162">
        <v>25.999999999999996</v>
      </c>
      <c r="AM30" s="162">
        <v>0</v>
      </c>
      <c r="AN30" s="162">
        <v>0</v>
      </c>
      <c r="AO30" s="162">
        <v>0</v>
      </c>
      <c r="AP30" s="162">
        <v>0</v>
      </c>
      <c r="AQ30" s="162">
        <v>0</v>
      </c>
      <c r="AR30" s="162">
        <v>0</v>
      </c>
      <c r="AS30" s="162">
        <v>0</v>
      </c>
      <c r="AT30" s="162">
        <v>13.80923076923076</v>
      </c>
      <c r="AU30" s="162">
        <v>29.92</v>
      </c>
      <c r="AV30" s="162">
        <v>46.030769230769202</v>
      </c>
      <c r="AW30" s="162">
        <v>0</v>
      </c>
      <c r="AX30" s="162">
        <v>0</v>
      </c>
      <c r="AY30" s="162">
        <v>0</v>
      </c>
      <c r="AZ30" s="162">
        <v>3.0242587601078168</v>
      </c>
      <c r="BA30" s="162">
        <v>103.74592833876221</v>
      </c>
      <c r="BB30" s="162">
        <v>119.38762214983713</v>
      </c>
      <c r="BC30" s="162">
        <v>0</v>
      </c>
      <c r="BD30" s="162">
        <v>0</v>
      </c>
      <c r="BE30" s="162">
        <v>0</v>
      </c>
      <c r="BF30" s="162">
        <v>0</v>
      </c>
      <c r="BG30" s="162">
        <v>0</v>
      </c>
      <c r="BH30" s="162">
        <v>0</v>
      </c>
      <c r="BI30" s="162">
        <v>0.56000000000001748</v>
      </c>
      <c r="BJ30" s="162">
        <v>0</v>
      </c>
      <c r="BK30" s="162">
        <v>0.60899999999999999</v>
      </c>
      <c r="BL30" s="162">
        <v>0</v>
      </c>
      <c r="BM30" s="162">
        <v>0</v>
      </c>
      <c r="BN30" s="171">
        <v>0</v>
      </c>
      <c r="BO30" s="162">
        <v>0</v>
      </c>
      <c r="BP30" s="162">
        <v>1</v>
      </c>
      <c r="BQ30" s="162">
        <v>0</v>
      </c>
    </row>
    <row r="31" spans="1:69" x14ac:dyDescent="0.3">
      <c r="A31" s="160">
        <v>104569</v>
      </c>
      <c r="B31" s="160">
        <v>3412123</v>
      </c>
      <c r="C31" s="165" t="s">
        <v>491</v>
      </c>
      <c r="D31" s="166" t="s">
        <v>21</v>
      </c>
      <c r="E31" s="163">
        <v>0</v>
      </c>
      <c r="F31" s="162">
        <v>1</v>
      </c>
      <c r="G31" s="162">
        <v>0</v>
      </c>
      <c r="H31" s="162">
        <v>0</v>
      </c>
      <c r="I31" s="162">
        <v>7</v>
      </c>
      <c r="J31" s="162">
        <v>0</v>
      </c>
      <c r="K31" s="162">
        <v>0</v>
      </c>
      <c r="L31" s="162">
        <v>0</v>
      </c>
      <c r="M31" s="162">
        <v>198</v>
      </c>
      <c r="N31" s="162">
        <v>198</v>
      </c>
      <c r="O31" s="162">
        <v>30</v>
      </c>
      <c r="P31" s="162">
        <v>168</v>
      </c>
      <c r="Q31" s="162">
        <v>0</v>
      </c>
      <c r="R31" s="162">
        <v>0</v>
      </c>
      <c r="S31" s="162">
        <v>0</v>
      </c>
      <c r="T31" s="162">
        <v>0</v>
      </c>
      <c r="U31" s="162">
        <v>0</v>
      </c>
      <c r="V31" s="162">
        <v>0</v>
      </c>
      <c r="W31" s="162">
        <v>0</v>
      </c>
      <c r="X31" s="162">
        <v>0</v>
      </c>
      <c r="Y31" s="162">
        <v>0</v>
      </c>
      <c r="Z31" s="162">
        <v>198</v>
      </c>
      <c r="AA31" s="162">
        <v>28.285714285714285</v>
      </c>
      <c r="AB31" s="162">
        <v>59.999999999999993</v>
      </c>
      <c r="AC31" s="162">
        <v>67.999999999999915</v>
      </c>
      <c r="AD31" s="162">
        <v>0</v>
      </c>
      <c r="AE31" s="162">
        <v>0</v>
      </c>
      <c r="AF31" s="162">
        <v>56.000000000000028</v>
      </c>
      <c r="AG31" s="162">
        <v>0</v>
      </c>
      <c r="AH31" s="162">
        <v>19.999999999999996</v>
      </c>
      <c r="AI31" s="162">
        <v>21.999999999999975</v>
      </c>
      <c r="AJ31" s="162">
        <v>3.9999999999999996</v>
      </c>
      <c r="AK31" s="162">
        <v>59.000000000000007</v>
      </c>
      <c r="AL31" s="162">
        <v>37.000000000000021</v>
      </c>
      <c r="AM31" s="162">
        <v>0</v>
      </c>
      <c r="AN31" s="162">
        <v>0</v>
      </c>
      <c r="AO31" s="162">
        <v>0</v>
      </c>
      <c r="AP31" s="162">
        <v>0</v>
      </c>
      <c r="AQ31" s="162">
        <v>0</v>
      </c>
      <c r="AR31" s="162">
        <v>0</v>
      </c>
      <c r="AS31" s="162">
        <v>0</v>
      </c>
      <c r="AT31" s="162">
        <v>30.642857142857189</v>
      </c>
      <c r="AU31" s="162">
        <v>50.678571428571438</v>
      </c>
      <c r="AV31" s="162">
        <v>81.321428571428626</v>
      </c>
      <c r="AW31" s="162">
        <v>0</v>
      </c>
      <c r="AX31" s="162">
        <v>0</v>
      </c>
      <c r="AY31" s="162">
        <v>0</v>
      </c>
      <c r="AZ31" s="162">
        <v>1.087912087912088</v>
      </c>
      <c r="BA31" s="162">
        <v>86.366197183098592</v>
      </c>
      <c r="BB31" s="162">
        <v>101.78873239436619</v>
      </c>
      <c r="BC31" s="162">
        <v>0</v>
      </c>
      <c r="BD31" s="162">
        <v>0</v>
      </c>
      <c r="BE31" s="162">
        <v>0</v>
      </c>
      <c r="BF31" s="162">
        <v>0</v>
      </c>
      <c r="BG31" s="162">
        <v>0</v>
      </c>
      <c r="BH31" s="162">
        <v>0</v>
      </c>
      <c r="BI31" s="162">
        <v>11.119999999999967</v>
      </c>
      <c r="BJ31" s="162">
        <v>0</v>
      </c>
      <c r="BK31" s="162">
        <v>0.36699999999999999</v>
      </c>
      <c r="BL31" s="162">
        <v>0</v>
      </c>
      <c r="BM31" s="162">
        <v>0</v>
      </c>
      <c r="BN31" s="171">
        <v>0</v>
      </c>
      <c r="BO31" s="162">
        <v>0</v>
      </c>
      <c r="BP31" s="162">
        <v>1</v>
      </c>
      <c r="BQ31" s="162">
        <v>0</v>
      </c>
    </row>
    <row r="32" spans="1:69" x14ac:dyDescent="0.3">
      <c r="A32" s="160">
        <v>104570</v>
      </c>
      <c r="B32" s="160">
        <v>3412128</v>
      </c>
      <c r="C32" s="165" t="s">
        <v>492</v>
      </c>
      <c r="D32" s="166" t="s">
        <v>21</v>
      </c>
      <c r="E32" s="163">
        <v>0</v>
      </c>
      <c r="F32" s="162">
        <v>1</v>
      </c>
      <c r="G32" s="162">
        <v>0</v>
      </c>
      <c r="H32" s="162">
        <v>0</v>
      </c>
      <c r="I32" s="162">
        <v>7</v>
      </c>
      <c r="J32" s="162">
        <v>0</v>
      </c>
      <c r="K32" s="162">
        <v>0</v>
      </c>
      <c r="L32" s="162">
        <v>0</v>
      </c>
      <c r="M32" s="162">
        <v>285</v>
      </c>
      <c r="N32" s="162">
        <v>285</v>
      </c>
      <c r="O32" s="162">
        <v>45</v>
      </c>
      <c r="P32" s="162">
        <v>240</v>
      </c>
      <c r="Q32" s="162">
        <v>0</v>
      </c>
      <c r="R32" s="162">
        <v>0</v>
      </c>
      <c r="S32" s="162">
        <v>0</v>
      </c>
      <c r="T32" s="162">
        <v>0</v>
      </c>
      <c r="U32" s="162">
        <v>0</v>
      </c>
      <c r="V32" s="162">
        <v>0</v>
      </c>
      <c r="W32" s="162">
        <v>0</v>
      </c>
      <c r="X32" s="162">
        <v>0</v>
      </c>
      <c r="Y32" s="162">
        <v>0</v>
      </c>
      <c r="Z32" s="162">
        <v>285</v>
      </c>
      <c r="AA32" s="162">
        <v>40.714285714285715</v>
      </c>
      <c r="AB32" s="162">
        <v>128.99999999999989</v>
      </c>
      <c r="AC32" s="162">
        <v>133.99999999999994</v>
      </c>
      <c r="AD32" s="162">
        <v>0</v>
      </c>
      <c r="AE32" s="162">
        <v>0</v>
      </c>
      <c r="AF32" s="162">
        <v>4.0282685512367609</v>
      </c>
      <c r="AG32" s="162">
        <v>0</v>
      </c>
      <c r="AH32" s="162">
        <v>0</v>
      </c>
      <c r="AI32" s="162">
        <v>5.0353356890459366</v>
      </c>
      <c r="AJ32" s="162">
        <v>41.289752650176617</v>
      </c>
      <c r="AK32" s="162">
        <v>62.438162544169707</v>
      </c>
      <c r="AL32" s="162">
        <v>172.20848056537091</v>
      </c>
      <c r="AM32" s="162">
        <v>0</v>
      </c>
      <c r="AN32" s="162">
        <v>0</v>
      </c>
      <c r="AO32" s="162">
        <v>0</v>
      </c>
      <c r="AP32" s="162">
        <v>0</v>
      </c>
      <c r="AQ32" s="162">
        <v>0</v>
      </c>
      <c r="AR32" s="162">
        <v>0</v>
      </c>
      <c r="AS32" s="162">
        <v>0</v>
      </c>
      <c r="AT32" s="162">
        <v>17.8125</v>
      </c>
      <c r="AU32" s="162">
        <v>34.437499999999908</v>
      </c>
      <c r="AV32" s="162">
        <v>60.5625</v>
      </c>
      <c r="AW32" s="162">
        <v>0</v>
      </c>
      <c r="AX32" s="162">
        <v>0</v>
      </c>
      <c r="AY32" s="162">
        <v>0</v>
      </c>
      <c r="AZ32" s="162">
        <v>3.01056338028169</v>
      </c>
      <c r="BA32" s="162">
        <v>89.585253456221196</v>
      </c>
      <c r="BB32" s="162">
        <v>106.38248847926268</v>
      </c>
      <c r="BC32" s="162">
        <v>0</v>
      </c>
      <c r="BD32" s="162">
        <v>0</v>
      </c>
      <c r="BE32" s="162">
        <v>0</v>
      </c>
      <c r="BF32" s="162">
        <v>0</v>
      </c>
      <c r="BG32" s="162">
        <v>0</v>
      </c>
      <c r="BH32" s="162">
        <v>0</v>
      </c>
      <c r="BI32" s="162">
        <v>6.9000000000000083</v>
      </c>
      <c r="BJ32" s="162">
        <v>0</v>
      </c>
      <c r="BK32" s="162">
        <v>0.65500000000000003</v>
      </c>
      <c r="BL32" s="162">
        <v>0</v>
      </c>
      <c r="BM32" s="162">
        <v>0</v>
      </c>
      <c r="BN32" s="171">
        <v>0</v>
      </c>
      <c r="BO32" s="162">
        <v>0</v>
      </c>
      <c r="BP32" s="162">
        <v>1</v>
      </c>
      <c r="BQ32" s="162">
        <v>0</v>
      </c>
    </row>
    <row r="33" spans="1:69" x14ac:dyDescent="0.3">
      <c r="A33" s="160">
        <v>104571</v>
      </c>
      <c r="B33" s="160">
        <v>3412130</v>
      </c>
      <c r="C33" s="165" t="s">
        <v>493</v>
      </c>
      <c r="D33" s="166" t="s">
        <v>21</v>
      </c>
      <c r="E33" s="163">
        <v>0</v>
      </c>
      <c r="F33" s="162">
        <v>1</v>
      </c>
      <c r="G33" s="162">
        <v>0</v>
      </c>
      <c r="H33" s="162">
        <v>0</v>
      </c>
      <c r="I33" s="162">
        <v>7</v>
      </c>
      <c r="J33" s="162">
        <v>0</v>
      </c>
      <c r="K33" s="162">
        <v>0</v>
      </c>
      <c r="L33" s="162">
        <v>0</v>
      </c>
      <c r="M33" s="162">
        <v>198</v>
      </c>
      <c r="N33" s="162">
        <v>198</v>
      </c>
      <c r="O33" s="162">
        <v>30</v>
      </c>
      <c r="P33" s="162">
        <v>168</v>
      </c>
      <c r="Q33" s="162">
        <v>0</v>
      </c>
      <c r="R33" s="162">
        <v>0</v>
      </c>
      <c r="S33" s="162">
        <v>0</v>
      </c>
      <c r="T33" s="162">
        <v>0</v>
      </c>
      <c r="U33" s="162">
        <v>0</v>
      </c>
      <c r="V33" s="162">
        <v>0</v>
      </c>
      <c r="W33" s="162">
        <v>0</v>
      </c>
      <c r="X33" s="162">
        <v>0</v>
      </c>
      <c r="Y33" s="162">
        <v>0</v>
      </c>
      <c r="Z33" s="162">
        <v>198</v>
      </c>
      <c r="AA33" s="162">
        <v>28.285714285714285</v>
      </c>
      <c r="AB33" s="162">
        <v>100.99999999999999</v>
      </c>
      <c r="AC33" s="162">
        <v>110.0000000000001</v>
      </c>
      <c r="AD33" s="162">
        <v>0</v>
      </c>
      <c r="AE33" s="162">
        <v>0</v>
      </c>
      <c r="AF33" s="162">
        <v>1.9999999999999998</v>
      </c>
      <c r="AG33" s="162">
        <v>0</v>
      </c>
      <c r="AH33" s="162">
        <v>0</v>
      </c>
      <c r="AI33" s="162">
        <v>15.000000000000009</v>
      </c>
      <c r="AJ33" s="162">
        <v>32.000000000000071</v>
      </c>
      <c r="AK33" s="162">
        <v>66.999999999999929</v>
      </c>
      <c r="AL33" s="162">
        <v>81.999999999999972</v>
      </c>
      <c r="AM33" s="162">
        <v>0</v>
      </c>
      <c r="AN33" s="162">
        <v>0</v>
      </c>
      <c r="AO33" s="162">
        <v>0</v>
      </c>
      <c r="AP33" s="162">
        <v>0</v>
      </c>
      <c r="AQ33" s="162">
        <v>0</v>
      </c>
      <c r="AR33" s="162">
        <v>0</v>
      </c>
      <c r="AS33" s="162">
        <v>0</v>
      </c>
      <c r="AT33" s="162">
        <v>4.7142857142857126</v>
      </c>
      <c r="AU33" s="162">
        <v>11.785714285714281</v>
      </c>
      <c r="AV33" s="162">
        <v>17.678571428571431</v>
      </c>
      <c r="AW33" s="162">
        <v>0</v>
      </c>
      <c r="AX33" s="162">
        <v>0</v>
      </c>
      <c r="AY33" s="162">
        <v>0</v>
      </c>
      <c r="AZ33" s="162">
        <v>2</v>
      </c>
      <c r="BA33" s="162">
        <v>71.342465753424648</v>
      </c>
      <c r="BB33" s="162">
        <v>84.082191780821901</v>
      </c>
      <c r="BC33" s="162">
        <v>0</v>
      </c>
      <c r="BD33" s="162">
        <v>0</v>
      </c>
      <c r="BE33" s="162">
        <v>0</v>
      </c>
      <c r="BF33" s="162">
        <v>0</v>
      </c>
      <c r="BG33" s="162">
        <v>0</v>
      </c>
      <c r="BH33" s="162">
        <v>0</v>
      </c>
      <c r="BI33" s="162">
        <v>0.1199999999999994</v>
      </c>
      <c r="BJ33" s="162">
        <v>0</v>
      </c>
      <c r="BK33" s="162">
        <v>0.496</v>
      </c>
      <c r="BL33" s="162">
        <v>0</v>
      </c>
      <c r="BM33" s="162">
        <v>0</v>
      </c>
      <c r="BN33" s="171">
        <v>0</v>
      </c>
      <c r="BO33" s="162">
        <v>0</v>
      </c>
      <c r="BP33" s="162">
        <v>1</v>
      </c>
      <c r="BQ33" s="162">
        <v>0</v>
      </c>
    </row>
    <row r="34" spans="1:69" x14ac:dyDescent="0.3">
      <c r="A34" s="160">
        <v>104580</v>
      </c>
      <c r="B34" s="160">
        <v>3412149</v>
      </c>
      <c r="C34" s="165" t="s">
        <v>494</v>
      </c>
      <c r="D34" s="166" t="s">
        <v>21</v>
      </c>
      <c r="E34" s="163">
        <v>0</v>
      </c>
      <c r="F34" s="162">
        <v>1</v>
      </c>
      <c r="G34" s="162">
        <v>0</v>
      </c>
      <c r="H34" s="162">
        <v>0</v>
      </c>
      <c r="I34" s="162">
        <v>3</v>
      </c>
      <c r="J34" s="162">
        <v>0</v>
      </c>
      <c r="K34" s="162">
        <v>0</v>
      </c>
      <c r="L34" s="162">
        <v>0</v>
      </c>
      <c r="M34" s="162">
        <v>355</v>
      </c>
      <c r="N34" s="162">
        <v>355</v>
      </c>
      <c r="O34" s="162">
        <v>120</v>
      </c>
      <c r="P34" s="162">
        <v>235</v>
      </c>
      <c r="Q34" s="162">
        <v>0</v>
      </c>
      <c r="R34" s="162">
        <v>0</v>
      </c>
      <c r="S34" s="162">
        <v>0</v>
      </c>
      <c r="T34" s="162">
        <v>0</v>
      </c>
      <c r="U34" s="162">
        <v>0</v>
      </c>
      <c r="V34" s="162">
        <v>0</v>
      </c>
      <c r="W34" s="162">
        <v>0</v>
      </c>
      <c r="X34" s="162">
        <v>0</v>
      </c>
      <c r="Y34" s="162">
        <v>0</v>
      </c>
      <c r="Z34" s="162">
        <v>355</v>
      </c>
      <c r="AA34" s="162">
        <v>118.33333333333333</v>
      </c>
      <c r="AB34" s="162">
        <v>19.000000000000007</v>
      </c>
      <c r="AC34" s="162">
        <v>19.000000000000007</v>
      </c>
      <c r="AD34" s="162">
        <v>0</v>
      </c>
      <c r="AE34" s="162">
        <v>0</v>
      </c>
      <c r="AF34" s="162">
        <v>295.99999999999983</v>
      </c>
      <c r="AG34" s="162">
        <v>14.000000000000014</v>
      </c>
      <c r="AH34" s="162">
        <v>9.9999999999999858</v>
      </c>
      <c r="AI34" s="162">
        <v>7.9999999999999885</v>
      </c>
      <c r="AJ34" s="162">
        <v>9.9999999999999858</v>
      </c>
      <c r="AK34" s="162">
        <v>9.9999999999999858</v>
      </c>
      <c r="AL34" s="162">
        <v>6.9999999999999893</v>
      </c>
      <c r="AM34" s="162">
        <v>0</v>
      </c>
      <c r="AN34" s="162">
        <v>0</v>
      </c>
      <c r="AO34" s="162">
        <v>0</v>
      </c>
      <c r="AP34" s="162">
        <v>0</v>
      </c>
      <c r="AQ34" s="162">
        <v>0</v>
      </c>
      <c r="AR34" s="162">
        <v>0</v>
      </c>
      <c r="AS34" s="162">
        <v>0</v>
      </c>
      <c r="AT34" s="162">
        <v>15.301724137931046</v>
      </c>
      <c r="AU34" s="162">
        <v>26.012931034482751</v>
      </c>
      <c r="AV34" s="162">
        <v>26.012931034482751</v>
      </c>
      <c r="AW34" s="162">
        <v>0</v>
      </c>
      <c r="AX34" s="162">
        <v>0</v>
      </c>
      <c r="AY34" s="162">
        <v>0</v>
      </c>
      <c r="AZ34" s="162">
        <v>2.0343839541547277</v>
      </c>
      <c r="BA34" s="162">
        <v>79.675754625121712</v>
      </c>
      <c r="BB34" s="162">
        <v>120.36124634858812</v>
      </c>
      <c r="BC34" s="162">
        <v>0</v>
      </c>
      <c r="BD34" s="162">
        <v>0</v>
      </c>
      <c r="BE34" s="162">
        <v>0</v>
      </c>
      <c r="BF34" s="162">
        <v>0</v>
      </c>
      <c r="BG34" s="162">
        <v>0</v>
      </c>
      <c r="BH34" s="162">
        <v>0</v>
      </c>
      <c r="BI34" s="162">
        <v>0</v>
      </c>
      <c r="BJ34" s="162">
        <v>0</v>
      </c>
      <c r="BK34" s="162">
        <v>0.89900000000000002</v>
      </c>
      <c r="BL34" s="162">
        <v>0</v>
      </c>
      <c r="BM34" s="162">
        <v>0</v>
      </c>
      <c r="BN34" s="171">
        <v>0</v>
      </c>
      <c r="BO34" s="162">
        <v>0</v>
      </c>
      <c r="BP34" s="162">
        <v>1</v>
      </c>
      <c r="BQ34" s="162">
        <v>0</v>
      </c>
    </row>
    <row r="35" spans="1:69" x14ac:dyDescent="0.3">
      <c r="A35" s="160">
        <v>104589</v>
      </c>
      <c r="B35" s="160">
        <v>3412166</v>
      </c>
      <c r="C35" s="165" t="s">
        <v>495</v>
      </c>
      <c r="D35" s="166" t="s">
        <v>21</v>
      </c>
      <c r="E35" s="163">
        <v>0</v>
      </c>
      <c r="F35" s="162">
        <v>1</v>
      </c>
      <c r="G35" s="162">
        <v>0</v>
      </c>
      <c r="H35" s="162">
        <v>0</v>
      </c>
      <c r="I35" s="162">
        <v>7</v>
      </c>
      <c r="J35" s="162">
        <v>0</v>
      </c>
      <c r="K35" s="162">
        <v>0</v>
      </c>
      <c r="L35" s="162">
        <v>0</v>
      </c>
      <c r="M35" s="162">
        <v>208</v>
      </c>
      <c r="N35" s="162">
        <v>208</v>
      </c>
      <c r="O35" s="162">
        <v>30</v>
      </c>
      <c r="P35" s="162">
        <v>178</v>
      </c>
      <c r="Q35" s="162">
        <v>0</v>
      </c>
      <c r="R35" s="162">
        <v>0</v>
      </c>
      <c r="S35" s="162">
        <v>0</v>
      </c>
      <c r="T35" s="162">
        <v>0</v>
      </c>
      <c r="U35" s="162">
        <v>0</v>
      </c>
      <c r="V35" s="162">
        <v>0</v>
      </c>
      <c r="W35" s="162">
        <v>0</v>
      </c>
      <c r="X35" s="162">
        <v>0</v>
      </c>
      <c r="Y35" s="162">
        <v>0</v>
      </c>
      <c r="Z35" s="162">
        <v>208</v>
      </c>
      <c r="AA35" s="162">
        <v>29.714285714285715</v>
      </c>
      <c r="AB35" s="162">
        <v>123.00000000000003</v>
      </c>
      <c r="AC35" s="162">
        <v>130.99999999999991</v>
      </c>
      <c r="AD35" s="162">
        <v>0</v>
      </c>
      <c r="AE35" s="162">
        <v>0</v>
      </c>
      <c r="AF35" s="162">
        <v>3.9999999999999938</v>
      </c>
      <c r="AG35" s="162">
        <v>2.0000000000000009</v>
      </c>
      <c r="AH35" s="162">
        <v>3.9999999999999938</v>
      </c>
      <c r="AI35" s="162">
        <v>1.0000000000000004</v>
      </c>
      <c r="AJ35" s="162">
        <v>1.0000000000000004</v>
      </c>
      <c r="AK35" s="162">
        <v>96.000000000000099</v>
      </c>
      <c r="AL35" s="162">
        <v>100.00000000000004</v>
      </c>
      <c r="AM35" s="162">
        <v>0</v>
      </c>
      <c r="AN35" s="162">
        <v>0</v>
      </c>
      <c r="AO35" s="162">
        <v>0</v>
      </c>
      <c r="AP35" s="162">
        <v>0</v>
      </c>
      <c r="AQ35" s="162">
        <v>0</v>
      </c>
      <c r="AR35" s="162">
        <v>0</v>
      </c>
      <c r="AS35" s="162">
        <v>0</v>
      </c>
      <c r="AT35" s="162">
        <v>40.898876404494366</v>
      </c>
      <c r="AU35" s="162">
        <v>74.786516853932625</v>
      </c>
      <c r="AV35" s="162">
        <v>113.34831460674155</v>
      </c>
      <c r="AW35" s="162">
        <v>0</v>
      </c>
      <c r="AX35" s="162">
        <v>0</v>
      </c>
      <c r="AY35" s="162">
        <v>0</v>
      </c>
      <c r="AZ35" s="162">
        <v>0</v>
      </c>
      <c r="BA35" s="162">
        <v>89</v>
      </c>
      <c r="BB35" s="162">
        <v>104</v>
      </c>
      <c r="BC35" s="162">
        <v>0</v>
      </c>
      <c r="BD35" s="162">
        <v>0</v>
      </c>
      <c r="BE35" s="162">
        <v>0</v>
      </c>
      <c r="BF35" s="162">
        <v>0</v>
      </c>
      <c r="BG35" s="162">
        <v>0</v>
      </c>
      <c r="BH35" s="162">
        <v>0</v>
      </c>
      <c r="BI35" s="162">
        <v>5.5199999999999916</v>
      </c>
      <c r="BJ35" s="162">
        <v>0</v>
      </c>
      <c r="BK35" s="162">
        <v>0.34100000000000003</v>
      </c>
      <c r="BL35" s="162">
        <v>0</v>
      </c>
      <c r="BM35" s="162">
        <v>0</v>
      </c>
      <c r="BN35" s="171">
        <v>0</v>
      </c>
      <c r="BO35" s="162">
        <v>0</v>
      </c>
      <c r="BP35" s="162">
        <v>1</v>
      </c>
      <c r="BQ35" s="162">
        <v>0</v>
      </c>
    </row>
    <row r="36" spans="1:69" x14ac:dyDescent="0.3">
      <c r="A36" s="160">
        <v>104591</v>
      </c>
      <c r="B36" s="160">
        <v>3412170</v>
      </c>
      <c r="C36" s="165" t="s">
        <v>496</v>
      </c>
      <c r="D36" s="166" t="s">
        <v>21</v>
      </c>
      <c r="E36" s="163">
        <v>0</v>
      </c>
      <c r="F36" s="162">
        <v>1</v>
      </c>
      <c r="G36" s="162">
        <v>0</v>
      </c>
      <c r="H36" s="162">
        <v>0</v>
      </c>
      <c r="I36" s="162">
        <v>7</v>
      </c>
      <c r="J36" s="162">
        <v>0</v>
      </c>
      <c r="K36" s="162">
        <v>0</v>
      </c>
      <c r="L36" s="162">
        <v>0</v>
      </c>
      <c r="M36" s="162">
        <v>314</v>
      </c>
      <c r="N36" s="162">
        <v>314</v>
      </c>
      <c r="O36" s="162">
        <v>49</v>
      </c>
      <c r="P36" s="162">
        <v>265</v>
      </c>
      <c r="Q36" s="162">
        <v>0</v>
      </c>
      <c r="R36" s="162">
        <v>0</v>
      </c>
      <c r="S36" s="162">
        <v>0</v>
      </c>
      <c r="T36" s="162">
        <v>0</v>
      </c>
      <c r="U36" s="162">
        <v>0</v>
      </c>
      <c r="V36" s="162">
        <v>0</v>
      </c>
      <c r="W36" s="162">
        <v>0</v>
      </c>
      <c r="X36" s="162">
        <v>0</v>
      </c>
      <c r="Y36" s="162">
        <v>0</v>
      </c>
      <c r="Z36" s="162">
        <v>314</v>
      </c>
      <c r="AA36" s="162">
        <v>44.857142857142854</v>
      </c>
      <c r="AB36" s="162">
        <v>180.99999999999991</v>
      </c>
      <c r="AC36" s="162">
        <v>208.99999999999991</v>
      </c>
      <c r="AD36" s="162">
        <v>0</v>
      </c>
      <c r="AE36" s="162">
        <v>0</v>
      </c>
      <c r="AF36" s="162">
        <v>2.0192926045016071</v>
      </c>
      <c r="AG36" s="162">
        <v>0</v>
      </c>
      <c r="AH36" s="162">
        <v>0</v>
      </c>
      <c r="AI36" s="162">
        <v>0</v>
      </c>
      <c r="AJ36" s="162">
        <v>10.09646302250805</v>
      </c>
      <c r="AK36" s="162">
        <v>291.78778135048242</v>
      </c>
      <c r="AL36" s="162">
        <v>10.09646302250805</v>
      </c>
      <c r="AM36" s="162">
        <v>0</v>
      </c>
      <c r="AN36" s="162">
        <v>0</v>
      </c>
      <c r="AO36" s="162">
        <v>0</v>
      </c>
      <c r="AP36" s="162">
        <v>0</v>
      </c>
      <c r="AQ36" s="162">
        <v>0</v>
      </c>
      <c r="AR36" s="162">
        <v>0</v>
      </c>
      <c r="AS36" s="162">
        <v>0</v>
      </c>
      <c r="AT36" s="162">
        <v>8.2943396226414965</v>
      </c>
      <c r="AU36" s="162">
        <v>17.773584905660393</v>
      </c>
      <c r="AV36" s="162">
        <v>22.51320754716982</v>
      </c>
      <c r="AW36" s="162">
        <v>0</v>
      </c>
      <c r="AX36" s="162">
        <v>0</v>
      </c>
      <c r="AY36" s="162">
        <v>0</v>
      </c>
      <c r="AZ36" s="162">
        <v>3.9746835443037973</v>
      </c>
      <c r="BA36" s="162">
        <v>112.36</v>
      </c>
      <c r="BB36" s="162">
        <v>133.136</v>
      </c>
      <c r="BC36" s="162">
        <v>0</v>
      </c>
      <c r="BD36" s="162">
        <v>0</v>
      </c>
      <c r="BE36" s="162">
        <v>0</v>
      </c>
      <c r="BF36" s="162">
        <v>0</v>
      </c>
      <c r="BG36" s="162">
        <v>0</v>
      </c>
      <c r="BH36" s="162">
        <v>0</v>
      </c>
      <c r="BI36" s="162">
        <v>0</v>
      </c>
      <c r="BJ36" s="162">
        <v>0</v>
      </c>
      <c r="BK36" s="162">
        <v>0.61399999999999999</v>
      </c>
      <c r="BL36" s="162">
        <v>0</v>
      </c>
      <c r="BM36" s="162">
        <v>0</v>
      </c>
      <c r="BN36" s="171">
        <v>0</v>
      </c>
      <c r="BO36" s="162">
        <v>0</v>
      </c>
      <c r="BP36" s="162">
        <v>1</v>
      </c>
      <c r="BQ36" s="162">
        <v>0</v>
      </c>
    </row>
    <row r="37" spans="1:69" x14ac:dyDescent="0.3">
      <c r="A37" s="160">
        <v>104592</v>
      </c>
      <c r="B37" s="160">
        <v>3412171</v>
      </c>
      <c r="C37" s="165" t="s">
        <v>497</v>
      </c>
      <c r="D37" s="166" t="s">
        <v>21</v>
      </c>
      <c r="E37" s="163">
        <v>0</v>
      </c>
      <c r="F37" s="162">
        <v>1</v>
      </c>
      <c r="G37" s="162">
        <v>0</v>
      </c>
      <c r="H37" s="162">
        <v>0</v>
      </c>
      <c r="I37" s="162">
        <v>3</v>
      </c>
      <c r="J37" s="162">
        <v>0</v>
      </c>
      <c r="K37" s="162">
        <v>0</v>
      </c>
      <c r="L37" s="162">
        <v>0</v>
      </c>
      <c r="M37" s="162">
        <v>270</v>
      </c>
      <c r="N37" s="162">
        <v>270</v>
      </c>
      <c r="O37" s="162">
        <v>90</v>
      </c>
      <c r="P37" s="162">
        <v>180</v>
      </c>
      <c r="Q37" s="162">
        <v>0</v>
      </c>
      <c r="R37" s="162">
        <v>0</v>
      </c>
      <c r="S37" s="162">
        <v>0</v>
      </c>
      <c r="T37" s="162">
        <v>0</v>
      </c>
      <c r="U37" s="162">
        <v>0</v>
      </c>
      <c r="V37" s="162">
        <v>0</v>
      </c>
      <c r="W37" s="162">
        <v>0</v>
      </c>
      <c r="X37" s="162">
        <v>0</v>
      </c>
      <c r="Y37" s="162">
        <v>0</v>
      </c>
      <c r="Z37" s="162">
        <v>270</v>
      </c>
      <c r="AA37" s="162">
        <v>90</v>
      </c>
      <c r="AB37" s="162">
        <v>61.000000000000021</v>
      </c>
      <c r="AC37" s="162">
        <v>61.000000000000021</v>
      </c>
      <c r="AD37" s="162">
        <v>0</v>
      </c>
      <c r="AE37" s="162">
        <v>0</v>
      </c>
      <c r="AF37" s="162">
        <v>119.44237918215617</v>
      </c>
      <c r="AG37" s="162">
        <v>23.085501858736066</v>
      </c>
      <c r="AH37" s="162">
        <v>50.185873605947847</v>
      </c>
      <c r="AI37" s="162">
        <v>3.0111524163568713</v>
      </c>
      <c r="AJ37" s="162">
        <v>20.074349442379194</v>
      </c>
      <c r="AK37" s="162">
        <v>22.081784386617109</v>
      </c>
      <c r="AL37" s="162">
        <v>32.118959107806567</v>
      </c>
      <c r="AM37" s="162">
        <v>0</v>
      </c>
      <c r="AN37" s="162">
        <v>0</v>
      </c>
      <c r="AO37" s="162">
        <v>0</v>
      </c>
      <c r="AP37" s="162">
        <v>0</v>
      </c>
      <c r="AQ37" s="162">
        <v>0</v>
      </c>
      <c r="AR37" s="162">
        <v>0</v>
      </c>
      <c r="AS37" s="162">
        <v>0</v>
      </c>
      <c r="AT37" s="162">
        <v>11.999999999999988</v>
      </c>
      <c r="AU37" s="162">
        <v>24.000000000000004</v>
      </c>
      <c r="AV37" s="162">
        <v>24.000000000000004</v>
      </c>
      <c r="AW37" s="162">
        <v>0</v>
      </c>
      <c r="AX37" s="162">
        <v>0</v>
      </c>
      <c r="AY37" s="162">
        <v>0</v>
      </c>
      <c r="AZ37" s="162">
        <v>1.0150375939849623</v>
      </c>
      <c r="BA37" s="162">
        <v>61.028237585199612</v>
      </c>
      <c r="BB37" s="162">
        <v>91.542356377799422</v>
      </c>
      <c r="BC37" s="162">
        <v>0</v>
      </c>
      <c r="BD37" s="162">
        <v>0</v>
      </c>
      <c r="BE37" s="162">
        <v>0</v>
      </c>
      <c r="BF37" s="162">
        <v>0</v>
      </c>
      <c r="BG37" s="162">
        <v>0</v>
      </c>
      <c r="BH37" s="162">
        <v>0</v>
      </c>
      <c r="BI37" s="162">
        <v>0</v>
      </c>
      <c r="BJ37" s="162">
        <v>0</v>
      </c>
      <c r="BK37" s="162">
        <v>0.64600000000000002</v>
      </c>
      <c r="BL37" s="162">
        <v>0</v>
      </c>
      <c r="BM37" s="162">
        <v>0</v>
      </c>
      <c r="BN37" s="171">
        <v>0</v>
      </c>
      <c r="BO37" s="162">
        <v>0</v>
      </c>
      <c r="BP37" s="162">
        <v>1</v>
      </c>
      <c r="BQ37" s="162">
        <v>0</v>
      </c>
    </row>
    <row r="38" spans="1:69" x14ac:dyDescent="0.3">
      <c r="A38" s="160">
        <v>104593</v>
      </c>
      <c r="B38" s="160">
        <v>3412172</v>
      </c>
      <c r="C38" s="165" t="s">
        <v>498</v>
      </c>
      <c r="D38" s="166" t="s">
        <v>21</v>
      </c>
      <c r="E38" s="163">
        <v>0</v>
      </c>
      <c r="F38" s="162">
        <v>1</v>
      </c>
      <c r="G38" s="162">
        <v>0</v>
      </c>
      <c r="H38" s="162">
        <v>0</v>
      </c>
      <c r="I38" s="162">
        <v>3</v>
      </c>
      <c r="J38" s="162">
        <v>0</v>
      </c>
      <c r="K38" s="162">
        <v>0</v>
      </c>
      <c r="L38" s="162">
        <v>0</v>
      </c>
      <c r="M38" s="162">
        <v>326</v>
      </c>
      <c r="N38" s="162">
        <v>326</v>
      </c>
      <c r="O38" s="162">
        <v>93</v>
      </c>
      <c r="P38" s="162">
        <v>233</v>
      </c>
      <c r="Q38" s="162">
        <v>0</v>
      </c>
      <c r="R38" s="162">
        <v>0</v>
      </c>
      <c r="S38" s="162">
        <v>0</v>
      </c>
      <c r="T38" s="162">
        <v>0</v>
      </c>
      <c r="U38" s="162">
        <v>0</v>
      </c>
      <c r="V38" s="162">
        <v>0</v>
      </c>
      <c r="W38" s="162">
        <v>0</v>
      </c>
      <c r="X38" s="162">
        <v>0</v>
      </c>
      <c r="Y38" s="162">
        <v>0</v>
      </c>
      <c r="Z38" s="162">
        <v>326</v>
      </c>
      <c r="AA38" s="162">
        <v>108.66666666666667</v>
      </c>
      <c r="AB38" s="162">
        <v>9.0000000000000053</v>
      </c>
      <c r="AC38" s="162">
        <v>10.000000000000009</v>
      </c>
      <c r="AD38" s="162">
        <v>0</v>
      </c>
      <c r="AE38" s="162">
        <v>0</v>
      </c>
      <c r="AF38" s="162">
        <v>257.58024691358008</v>
      </c>
      <c r="AG38" s="162">
        <v>45.277777777777814</v>
      </c>
      <c r="AH38" s="162">
        <v>8.0493827160493954</v>
      </c>
      <c r="AI38" s="162">
        <v>10.06172839506173</v>
      </c>
      <c r="AJ38" s="162">
        <v>2.0123456790123457</v>
      </c>
      <c r="AK38" s="162">
        <v>2.0123456790123457</v>
      </c>
      <c r="AL38" s="162">
        <v>1.0061728395061729</v>
      </c>
      <c r="AM38" s="162">
        <v>0</v>
      </c>
      <c r="AN38" s="162">
        <v>0</v>
      </c>
      <c r="AO38" s="162">
        <v>0</v>
      </c>
      <c r="AP38" s="162">
        <v>0</v>
      </c>
      <c r="AQ38" s="162">
        <v>0</v>
      </c>
      <c r="AR38" s="162">
        <v>0</v>
      </c>
      <c r="AS38" s="162">
        <v>0</v>
      </c>
      <c r="AT38" s="162">
        <v>15.39055793991418</v>
      </c>
      <c r="AU38" s="162">
        <v>30.781115879828327</v>
      </c>
      <c r="AV38" s="162">
        <v>30.781115879828327</v>
      </c>
      <c r="AW38" s="162">
        <v>0</v>
      </c>
      <c r="AX38" s="162">
        <v>0</v>
      </c>
      <c r="AY38" s="162">
        <v>0</v>
      </c>
      <c r="AZ38" s="162">
        <v>2.006153846153846</v>
      </c>
      <c r="BA38" s="162">
        <v>78.997663096397275</v>
      </c>
      <c r="BB38" s="162">
        <v>110.52891918208374</v>
      </c>
      <c r="BC38" s="162">
        <v>0</v>
      </c>
      <c r="BD38" s="162">
        <v>0</v>
      </c>
      <c r="BE38" s="162">
        <v>0</v>
      </c>
      <c r="BF38" s="162">
        <v>0</v>
      </c>
      <c r="BG38" s="162">
        <v>0</v>
      </c>
      <c r="BH38" s="162">
        <v>0</v>
      </c>
      <c r="BI38" s="162">
        <v>0</v>
      </c>
      <c r="BJ38" s="162">
        <v>0</v>
      </c>
      <c r="BK38" s="162">
        <v>0.77400000000000002</v>
      </c>
      <c r="BL38" s="162">
        <v>0</v>
      </c>
      <c r="BM38" s="162">
        <v>0</v>
      </c>
      <c r="BN38" s="171">
        <v>0</v>
      </c>
      <c r="BO38" s="162">
        <v>0</v>
      </c>
      <c r="BP38" s="162">
        <v>1</v>
      </c>
      <c r="BQ38" s="162">
        <v>0</v>
      </c>
    </row>
    <row r="39" spans="1:69" x14ac:dyDescent="0.3">
      <c r="A39" s="160">
        <v>136062</v>
      </c>
      <c r="B39" s="160">
        <v>3412176</v>
      </c>
      <c r="C39" s="165" t="s">
        <v>121</v>
      </c>
      <c r="D39" s="166" t="s">
        <v>21</v>
      </c>
      <c r="E39" s="163">
        <v>0</v>
      </c>
      <c r="F39" s="162">
        <v>1</v>
      </c>
      <c r="G39" s="162">
        <v>0</v>
      </c>
      <c r="H39" s="162">
        <v>0</v>
      </c>
      <c r="I39" s="162">
        <v>7</v>
      </c>
      <c r="J39" s="162">
        <v>0</v>
      </c>
      <c r="K39" s="162">
        <v>0</v>
      </c>
      <c r="L39" s="162">
        <v>0</v>
      </c>
      <c r="M39" s="162">
        <v>202</v>
      </c>
      <c r="N39" s="162">
        <v>202</v>
      </c>
      <c r="O39" s="162">
        <v>28</v>
      </c>
      <c r="P39" s="162">
        <v>174</v>
      </c>
      <c r="Q39" s="162">
        <v>0</v>
      </c>
      <c r="R39" s="162">
        <v>0</v>
      </c>
      <c r="S39" s="162">
        <v>0</v>
      </c>
      <c r="T39" s="162">
        <v>0</v>
      </c>
      <c r="U39" s="162">
        <v>0</v>
      </c>
      <c r="V39" s="162">
        <v>0</v>
      </c>
      <c r="W39" s="162">
        <v>0</v>
      </c>
      <c r="X39" s="162">
        <v>0</v>
      </c>
      <c r="Y39" s="162">
        <v>0</v>
      </c>
      <c r="Z39" s="162">
        <v>202</v>
      </c>
      <c r="AA39" s="162">
        <v>28.857142857142858</v>
      </c>
      <c r="AB39" s="162">
        <v>123.00000000000001</v>
      </c>
      <c r="AC39" s="162">
        <v>130.00000000000009</v>
      </c>
      <c r="AD39" s="162">
        <v>0</v>
      </c>
      <c r="AE39" s="162">
        <v>0</v>
      </c>
      <c r="AF39" s="162">
        <v>0.99999999999999989</v>
      </c>
      <c r="AG39" s="162">
        <v>0</v>
      </c>
      <c r="AH39" s="162">
        <v>3.0000000000000098</v>
      </c>
      <c r="AI39" s="162">
        <v>1.9999999999999998</v>
      </c>
      <c r="AJ39" s="162">
        <v>0</v>
      </c>
      <c r="AK39" s="162">
        <v>112.0000000000001</v>
      </c>
      <c r="AL39" s="162">
        <v>84.000000000000028</v>
      </c>
      <c r="AM39" s="162">
        <v>0</v>
      </c>
      <c r="AN39" s="162">
        <v>0</v>
      </c>
      <c r="AO39" s="162">
        <v>0</v>
      </c>
      <c r="AP39" s="162">
        <v>0</v>
      </c>
      <c r="AQ39" s="162">
        <v>0</v>
      </c>
      <c r="AR39" s="162">
        <v>0</v>
      </c>
      <c r="AS39" s="162">
        <v>0</v>
      </c>
      <c r="AT39" s="162">
        <v>26.701149425287351</v>
      </c>
      <c r="AU39" s="162">
        <v>52.24137931034474</v>
      </c>
      <c r="AV39" s="162">
        <v>77.781609195402339</v>
      </c>
      <c r="AW39" s="162">
        <v>0</v>
      </c>
      <c r="AX39" s="162">
        <v>0</v>
      </c>
      <c r="AY39" s="162">
        <v>0</v>
      </c>
      <c r="AZ39" s="162">
        <v>1.8967136150234742</v>
      </c>
      <c r="BA39" s="162">
        <v>76.510638297872347</v>
      </c>
      <c r="BB39" s="162">
        <v>88.822695035460995</v>
      </c>
      <c r="BC39" s="162">
        <v>0</v>
      </c>
      <c r="BD39" s="162">
        <v>0</v>
      </c>
      <c r="BE39" s="162">
        <v>0</v>
      </c>
      <c r="BF39" s="162">
        <v>0</v>
      </c>
      <c r="BG39" s="162">
        <v>0</v>
      </c>
      <c r="BH39" s="162">
        <v>0</v>
      </c>
      <c r="BI39" s="162">
        <v>16.880000000000088</v>
      </c>
      <c r="BJ39" s="162">
        <v>0</v>
      </c>
      <c r="BK39" s="162">
        <v>0.66</v>
      </c>
      <c r="BL39" s="162">
        <v>0</v>
      </c>
      <c r="BM39" s="162">
        <v>0</v>
      </c>
      <c r="BN39" s="171">
        <v>0</v>
      </c>
      <c r="BO39" s="162">
        <v>0</v>
      </c>
      <c r="BP39" s="162">
        <v>1</v>
      </c>
      <c r="BQ39" s="162">
        <v>0</v>
      </c>
    </row>
    <row r="40" spans="1:69" x14ac:dyDescent="0.3">
      <c r="A40" s="160">
        <v>104596</v>
      </c>
      <c r="B40" s="160">
        <v>3412180</v>
      </c>
      <c r="C40" s="165" t="s">
        <v>499</v>
      </c>
      <c r="D40" s="166" t="s">
        <v>21</v>
      </c>
      <c r="E40" s="163">
        <v>0</v>
      </c>
      <c r="F40" s="162">
        <v>1</v>
      </c>
      <c r="G40" s="162">
        <v>0</v>
      </c>
      <c r="H40" s="162">
        <v>0</v>
      </c>
      <c r="I40" s="162">
        <v>4</v>
      </c>
      <c r="J40" s="162">
        <v>0</v>
      </c>
      <c r="K40" s="162">
        <v>0</v>
      </c>
      <c r="L40" s="162">
        <v>0</v>
      </c>
      <c r="M40" s="162">
        <v>428.5</v>
      </c>
      <c r="N40" s="162">
        <v>428.5</v>
      </c>
      <c r="O40" s="162">
        <v>0</v>
      </c>
      <c r="P40" s="162">
        <v>428.5</v>
      </c>
      <c r="Q40" s="162">
        <v>0</v>
      </c>
      <c r="R40" s="162">
        <v>0</v>
      </c>
      <c r="S40" s="162">
        <v>0</v>
      </c>
      <c r="T40" s="162">
        <v>0</v>
      </c>
      <c r="U40" s="162">
        <v>0</v>
      </c>
      <c r="V40" s="162">
        <v>0</v>
      </c>
      <c r="W40" s="162">
        <v>0</v>
      </c>
      <c r="X40" s="162">
        <v>0</v>
      </c>
      <c r="Y40" s="162">
        <v>0</v>
      </c>
      <c r="Z40" s="162">
        <v>428.5</v>
      </c>
      <c r="AA40" s="162">
        <v>107.125</v>
      </c>
      <c r="AB40" s="162">
        <v>57.341849148418696</v>
      </c>
      <c r="AC40" s="162">
        <v>60.469586374695766</v>
      </c>
      <c r="AD40" s="162">
        <v>0</v>
      </c>
      <c r="AE40" s="162">
        <v>0</v>
      </c>
      <c r="AF40" s="162">
        <v>338.39975550122239</v>
      </c>
      <c r="AG40" s="162">
        <v>9.4290953545232181</v>
      </c>
      <c r="AH40" s="162">
        <v>14.667481662591669</v>
      </c>
      <c r="AI40" s="162">
        <v>14.667481662591669</v>
      </c>
      <c r="AJ40" s="162">
        <v>6.2860635696821303</v>
      </c>
      <c r="AK40" s="162">
        <v>28.287286063569695</v>
      </c>
      <c r="AL40" s="162">
        <v>16.762836185819072</v>
      </c>
      <c r="AM40" s="162">
        <v>0</v>
      </c>
      <c r="AN40" s="162">
        <v>0</v>
      </c>
      <c r="AO40" s="162">
        <v>0</v>
      </c>
      <c r="AP40" s="162">
        <v>0</v>
      </c>
      <c r="AQ40" s="162">
        <v>0</v>
      </c>
      <c r="AR40" s="162">
        <v>0</v>
      </c>
      <c r="AS40" s="162">
        <v>0</v>
      </c>
      <c r="AT40" s="162">
        <v>3.1277372262773717</v>
      </c>
      <c r="AU40" s="162">
        <v>3.1277372262773717</v>
      </c>
      <c r="AV40" s="162">
        <v>20.851581508515814</v>
      </c>
      <c r="AW40" s="162">
        <v>0</v>
      </c>
      <c r="AX40" s="162">
        <v>0</v>
      </c>
      <c r="AY40" s="162">
        <v>0</v>
      </c>
      <c r="AZ40" s="162">
        <v>0</v>
      </c>
      <c r="BA40" s="162">
        <v>119.5326264274062</v>
      </c>
      <c r="BB40" s="162">
        <v>119.5326264274062</v>
      </c>
      <c r="BC40" s="162">
        <v>0</v>
      </c>
      <c r="BD40" s="162">
        <v>0</v>
      </c>
      <c r="BE40" s="162">
        <v>0</v>
      </c>
      <c r="BF40" s="162">
        <v>0</v>
      </c>
      <c r="BG40" s="162">
        <v>0</v>
      </c>
      <c r="BH40" s="162">
        <v>0</v>
      </c>
      <c r="BI40" s="162">
        <v>0</v>
      </c>
      <c r="BJ40" s="162">
        <v>0</v>
      </c>
      <c r="BK40" s="162">
        <v>0.90300000000000002</v>
      </c>
      <c r="BL40" s="162">
        <v>0</v>
      </c>
      <c r="BM40" s="162">
        <v>0</v>
      </c>
      <c r="BN40" s="171">
        <v>0</v>
      </c>
      <c r="BO40" s="162">
        <v>0</v>
      </c>
      <c r="BP40" s="162">
        <v>1</v>
      </c>
      <c r="BQ40" s="162">
        <v>0</v>
      </c>
    </row>
    <row r="41" spans="1:69" x14ac:dyDescent="0.3">
      <c r="A41" s="160">
        <v>104600</v>
      </c>
      <c r="B41" s="160">
        <v>3412199</v>
      </c>
      <c r="C41" s="165" t="s">
        <v>500</v>
      </c>
      <c r="D41" s="166" t="s">
        <v>21</v>
      </c>
      <c r="E41" s="163">
        <v>0</v>
      </c>
      <c r="F41" s="162">
        <v>1</v>
      </c>
      <c r="G41" s="162">
        <v>0</v>
      </c>
      <c r="H41" s="162">
        <v>0</v>
      </c>
      <c r="I41" s="162">
        <v>7</v>
      </c>
      <c r="J41" s="162">
        <v>0</v>
      </c>
      <c r="K41" s="162">
        <v>0</v>
      </c>
      <c r="L41" s="162">
        <v>0</v>
      </c>
      <c r="M41" s="162">
        <v>198</v>
      </c>
      <c r="N41" s="162">
        <v>198</v>
      </c>
      <c r="O41" s="162">
        <v>31</v>
      </c>
      <c r="P41" s="162">
        <v>167</v>
      </c>
      <c r="Q41" s="162">
        <v>0</v>
      </c>
      <c r="R41" s="162">
        <v>0</v>
      </c>
      <c r="S41" s="162">
        <v>0</v>
      </c>
      <c r="T41" s="162">
        <v>0</v>
      </c>
      <c r="U41" s="162">
        <v>0</v>
      </c>
      <c r="V41" s="162">
        <v>0</v>
      </c>
      <c r="W41" s="162">
        <v>0</v>
      </c>
      <c r="X41" s="162">
        <v>0</v>
      </c>
      <c r="Y41" s="162">
        <v>0</v>
      </c>
      <c r="Z41" s="162">
        <v>198</v>
      </c>
      <c r="AA41" s="162">
        <v>28.285714285714285</v>
      </c>
      <c r="AB41" s="162">
        <v>87.999999999999901</v>
      </c>
      <c r="AC41" s="162">
        <v>99.999999999999986</v>
      </c>
      <c r="AD41" s="162">
        <v>0</v>
      </c>
      <c r="AE41" s="162">
        <v>0</v>
      </c>
      <c r="AF41" s="162">
        <v>7.2187499999999938</v>
      </c>
      <c r="AG41" s="162">
        <v>4.1249999999999938</v>
      </c>
      <c r="AH41" s="162">
        <v>2.0625000000000067</v>
      </c>
      <c r="AI41" s="162">
        <v>46.40625</v>
      </c>
      <c r="AJ41" s="162">
        <v>49.5</v>
      </c>
      <c r="AK41" s="162">
        <v>62.906249999999929</v>
      </c>
      <c r="AL41" s="162">
        <v>25.781249999999936</v>
      </c>
      <c r="AM41" s="162">
        <v>0</v>
      </c>
      <c r="AN41" s="162">
        <v>0</v>
      </c>
      <c r="AO41" s="162">
        <v>0</v>
      </c>
      <c r="AP41" s="162">
        <v>0</v>
      </c>
      <c r="AQ41" s="162">
        <v>0</v>
      </c>
      <c r="AR41" s="162">
        <v>0</v>
      </c>
      <c r="AS41" s="162">
        <v>0</v>
      </c>
      <c r="AT41" s="162">
        <v>2.3712574850299371</v>
      </c>
      <c r="AU41" s="162">
        <v>8.2994011976047979</v>
      </c>
      <c r="AV41" s="162">
        <v>9.485029940119766</v>
      </c>
      <c r="AW41" s="162">
        <v>0</v>
      </c>
      <c r="AX41" s="162">
        <v>0</v>
      </c>
      <c r="AY41" s="162">
        <v>0</v>
      </c>
      <c r="AZ41" s="162">
        <v>5.4395604395604398</v>
      </c>
      <c r="BA41" s="162">
        <v>51.746478873239433</v>
      </c>
      <c r="BB41" s="162">
        <v>61.352112676056336</v>
      </c>
      <c r="BC41" s="162">
        <v>0</v>
      </c>
      <c r="BD41" s="162">
        <v>0</v>
      </c>
      <c r="BE41" s="162">
        <v>0</v>
      </c>
      <c r="BF41" s="162">
        <v>0</v>
      </c>
      <c r="BG41" s="162">
        <v>0</v>
      </c>
      <c r="BH41" s="162">
        <v>0</v>
      </c>
      <c r="BI41" s="162">
        <v>0</v>
      </c>
      <c r="BJ41" s="162">
        <v>0</v>
      </c>
      <c r="BK41" s="162">
        <v>0.64</v>
      </c>
      <c r="BL41" s="162">
        <v>0</v>
      </c>
      <c r="BM41" s="162">
        <v>0</v>
      </c>
      <c r="BN41" s="171">
        <v>0</v>
      </c>
      <c r="BO41" s="162">
        <v>0</v>
      </c>
      <c r="BP41" s="162">
        <v>1</v>
      </c>
      <c r="BQ41" s="162">
        <v>0</v>
      </c>
    </row>
    <row r="42" spans="1:69" x14ac:dyDescent="0.3">
      <c r="A42" s="160">
        <v>104610</v>
      </c>
      <c r="B42" s="160">
        <v>3412214</v>
      </c>
      <c r="C42" s="165" t="s">
        <v>501</v>
      </c>
      <c r="D42" s="166" t="s">
        <v>21</v>
      </c>
      <c r="E42" s="163">
        <v>0</v>
      </c>
      <c r="F42" s="162">
        <v>1</v>
      </c>
      <c r="G42" s="162">
        <v>0</v>
      </c>
      <c r="H42" s="162">
        <v>0</v>
      </c>
      <c r="I42" s="162">
        <v>7</v>
      </c>
      <c r="J42" s="162">
        <v>0</v>
      </c>
      <c r="K42" s="162">
        <v>0</v>
      </c>
      <c r="L42" s="162">
        <v>0</v>
      </c>
      <c r="M42" s="162">
        <v>338</v>
      </c>
      <c r="N42" s="162">
        <v>338</v>
      </c>
      <c r="O42" s="162">
        <v>35</v>
      </c>
      <c r="P42" s="162">
        <v>303</v>
      </c>
      <c r="Q42" s="162">
        <v>0</v>
      </c>
      <c r="R42" s="162">
        <v>0</v>
      </c>
      <c r="S42" s="162">
        <v>0</v>
      </c>
      <c r="T42" s="162">
        <v>0</v>
      </c>
      <c r="U42" s="162">
        <v>0</v>
      </c>
      <c r="V42" s="162">
        <v>0</v>
      </c>
      <c r="W42" s="162">
        <v>0</v>
      </c>
      <c r="X42" s="162">
        <v>0</v>
      </c>
      <c r="Y42" s="162">
        <v>0</v>
      </c>
      <c r="Z42" s="162">
        <v>338</v>
      </c>
      <c r="AA42" s="162">
        <v>48.285714285714285</v>
      </c>
      <c r="AB42" s="162">
        <v>176.99999999999986</v>
      </c>
      <c r="AC42" s="162">
        <v>180.00000000000006</v>
      </c>
      <c r="AD42" s="162">
        <v>0</v>
      </c>
      <c r="AE42" s="162">
        <v>0</v>
      </c>
      <c r="AF42" s="162">
        <v>2.0059347181008911</v>
      </c>
      <c r="AG42" s="162">
        <v>1.0029673590504438</v>
      </c>
      <c r="AH42" s="162">
        <v>1.0029673590504438</v>
      </c>
      <c r="AI42" s="162">
        <v>24.071216617210684</v>
      </c>
      <c r="AJ42" s="162">
        <v>30.089020771513347</v>
      </c>
      <c r="AK42" s="162">
        <v>100.29673590504437</v>
      </c>
      <c r="AL42" s="162">
        <v>179.53115727002978</v>
      </c>
      <c r="AM42" s="162">
        <v>0</v>
      </c>
      <c r="AN42" s="162">
        <v>0</v>
      </c>
      <c r="AO42" s="162">
        <v>0</v>
      </c>
      <c r="AP42" s="162">
        <v>0</v>
      </c>
      <c r="AQ42" s="162">
        <v>0</v>
      </c>
      <c r="AR42" s="162">
        <v>0</v>
      </c>
      <c r="AS42" s="162">
        <v>0</v>
      </c>
      <c r="AT42" s="162">
        <v>24.541254125412539</v>
      </c>
      <c r="AU42" s="162">
        <v>39.042904290429206</v>
      </c>
      <c r="AV42" s="162">
        <v>52.429042904290391</v>
      </c>
      <c r="AW42" s="162">
        <v>0</v>
      </c>
      <c r="AX42" s="162">
        <v>0</v>
      </c>
      <c r="AY42" s="162">
        <v>0</v>
      </c>
      <c r="AZ42" s="162">
        <v>3.8739255014326646</v>
      </c>
      <c r="BA42" s="162">
        <v>116.06854838709677</v>
      </c>
      <c r="BB42" s="162">
        <v>129.4758064516129</v>
      </c>
      <c r="BC42" s="162">
        <v>0</v>
      </c>
      <c r="BD42" s="162">
        <v>0</v>
      </c>
      <c r="BE42" s="162">
        <v>0</v>
      </c>
      <c r="BF42" s="162">
        <v>0</v>
      </c>
      <c r="BG42" s="162">
        <v>0</v>
      </c>
      <c r="BH42" s="162">
        <v>0</v>
      </c>
      <c r="BI42" s="162">
        <v>8.8060534124629051</v>
      </c>
      <c r="BJ42" s="162">
        <v>0</v>
      </c>
      <c r="BK42" s="162">
        <v>0.41899999999999998</v>
      </c>
      <c r="BL42" s="162">
        <v>0</v>
      </c>
      <c r="BM42" s="162">
        <v>0</v>
      </c>
      <c r="BN42" s="171">
        <v>0</v>
      </c>
      <c r="BO42" s="162">
        <v>0</v>
      </c>
      <c r="BP42" s="162">
        <v>1</v>
      </c>
      <c r="BQ42" s="162">
        <v>0</v>
      </c>
    </row>
    <row r="43" spans="1:69" x14ac:dyDescent="0.3">
      <c r="A43" s="160">
        <v>104611</v>
      </c>
      <c r="B43" s="160">
        <v>3412215</v>
      </c>
      <c r="C43" s="165" t="s">
        <v>62</v>
      </c>
      <c r="D43" s="166" t="s">
        <v>21</v>
      </c>
      <c r="E43" s="163">
        <v>0</v>
      </c>
      <c r="F43" s="162">
        <v>1</v>
      </c>
      <c r="G43" s="162">
        <v>0</v>
      </c>
      <c r="H43" s="162">
        <v>0</v>
      </c>
      <c r="I43" s="162">
        <v>7</v>
      </c>
      <c r="J43" s="162">
        <v>0</v>
      </c>
      <c r="K43" s="162">
        <v>0</v>
      </c>
      <c r="L43" s="162">
        <v>0</v>
      </c>
      <c r="M43" s="162">
        <v>207</v>
      </c>
      <c r="N43" s="162">
        <v>207</v>
      </c>
      <c r="O43" s="162">
        <v>30</v>
      </c>
      <c r="P43" s="162">
        <v>177</v>
      </c>
      <c r="Q43" s="162">
        <v>0</v>
      </c>
      <c r="R43" s="162">
        <v>0</v>
      </c>
      <c r="S43" s="162">
        <v>0</v>
      </c>
      <c r="T43" s="162">
        <v>0</v>
      </c>
      <c r="U43" s="162">
        <v>0</v>
      </c>
      <c r="V43" s="162">
        <v>0</v>
      </c>
      <c r="W43" s="162">
        <v>0</v>
      </c>
      <c r="X43" s="162">
        <v>0</v>
      </c>
      <c r="Y43" s="162">
        <v>0</v>
      </c>
      <c r="Z43" s="162">
        <v>207</v>
      </c>
      <c r="AA43" s="162">
        <v>29.571428571428573</v>
      </c>
      <c r="AB43" s="162">
        <v>69.999999999999915</v>
      </c>
      <c r="AC43" s="162">
        <v>73.000000000000028</v>
      </c>
      <c r="AD43" s="162">
        <v>0</v>
      </c>
      <c r="AE43" s="162">
        <v>0</v>
      </c>
      <c r="AF43" s="162">
        <v>46.676470588235212</v>
      </c>
      <c r="AG43" s="162">
        <v>48.705882352941209</v>
      </c>
      <c r="AH43" s="162">
        <v>46.676470588235212</v>
      </c>
      <c r="AI43" s="162">
        <v>6.0882352941176574</v>
      </c>
      <c r="AJ43" s="162">
        <v>9.1323529411764639</v>
      </c>
      <c r="AK43" s="162">
        <v>35.514705882352864</v>
      </c>
      <c r="AL43" s="162">
        <v>14.205882352941186</v>
      </c>
      <c r="AM43" s="162">
        <v>0</v>
      </c>
      <c r="AN43" s="162">
        <v>0</v>
      </c>
      <c r="AO43" s="162">
        <v>0</v>
      </c>
      <c r="AP43" s="162">
        <v>0</v>
      </c>
      <c r="AQ43" s="162">
        <v>0</v>
      </c>
      <c r="AR43" s="162">
        <v>0</v>
      </c>
      <c r="AS43" s="162">
        <v>0</v>
      </c>
      <c r="AT43" s="162">
        <v>7.0169491525423799</v>
      </c>
      <c r="AU43" s="162">
        <v>8.186440677966111</v>
      </c>
      <c r="AV43" s="162">
        <v>11.69491525423728</v>
      </c>
      <c r="AW43" s="162">
        <v>0</v>
      </c>
      <c r="AX43" s="162">
        <v>0</v>
      </c>
      <c r="AY43" s="162">
        <v>0</v>
      </c>
      <c r="AZ43" s="162">
        <v>4.8820754716981138</v>
      </c>
      <c r="BA43" s="162">
        <v>63.887573964497044</v>
      </c>
      <c r="BB43" s="162">
        <v>74.715976331360949</v>
      </c>
      <c r="BC43" s="162">
        <v>0</v>
      </c>
      <c r="BD43" s="162">
        <v>0</v>
      </c>
      <c r="BE43" s="162">
        <v>0</v>
      </c>
      <c r="BF43" s="162">
        <v>0</v>
      </c>
      <c r="BG43" s="162">
        <v>0</v>
      </c>
      <c r="BH43" s="162">
        <v>0</v>
      </c>
      <c r="BI43" s="162">
        <v>0</v>
      </c>
      <c r="BJ43" s="162">
        <v>0</v>
      </c>
      <c r="BK43" s="162">
        <v>0.46600000000000003</v>
      </c>
      <c r="BL43" s="162">
        <v>0</v>
      </c>
      <c r="BM43" s="162">
        <v>0</v>
      </c>
      <c r="BN43" s="171">
        <v>0</v>
      </c>
      <c r="BO43" s="162">
        <v>0</v>
      </c>
      <c r="BP43" s="162">
        <v>1</v>
      </c>
      <c r="BQ43" s="162">
        <v>0</v>
      </c>
    </row>
    <row r="44" spans="1:69" x14ac:dyDescent="0.3">
      <c r="A44" s="160">
        <v>130296</v>
      </c>
      <c r="B44" s="160">
        <v>3412218</v>
      </c>
      <c r="C44" s="165" t="s">
        <v>502</v>
      </c>
      <c r="D44" s="166" t="s">
        <v>21</v>
      </c>
      <c r="E44" s="163">
        <v>0</v>
      </c>
      <c r="F44" s="162">
        <v>1</v>
      </c>
      <c r="G44" s="162">
        <v>0</v>
      </c>
      <c r="H44" s="162">
        <v>0</v>
      </c>
      <c r="I44" s="162">
        <v>7</v>
      </c>
      <c r="J44" s="162">
        <v>0</v>
      </c>
      <c r="K44" s="162">
        <v>0</v>
      </c>
      <c r="L44" s="162">
        <v>0</v>
      </c>
      <c r="M44" s="162">
        <v>158</v>
      </c>
      <c r="N44" s="162">
        <v>158</v>
      </c>
      <c r="O44" s="162">
        <v>21</v>
      </c>
      <c r="P44" s="162">
        <v>137</v>
      </c>
      <c r="Q44" s="162">
        <v>0</v>
      </c>
      <c r="R44" s="162">
        <v>0</v>
      </c>
      <c r="S44" s="162">
        <v>0</v>
      </c>
      <c r="T44" s="162">
        <v>0</v>
      </c>
      <c r="U44" s="162">
        <v>0</v>
      </c>
      <c r="V44" s="162">
        <v>0</v>
      </c>
      <c r="W44" s="162">
        <v>0</v>
      </c>
      <c r="X44" s="162">
        <v>0</v>
      </c>
      <c r="Y44" s="162">
        <v>0</v>
      </c>
      <c r="Z44" s="162">
        <v>158</v>
      </c>
      <c r="AA44" s="162">
        <v>22.571428571428573</v>
      </c>
      <c r="AB44" s="162">
        <v>109</v>
      </c>
      <c r="AC44" s="162">
        <v>109</v>
      </c>
      <c r="AD44" s="162">
        <v>0</v>
      </c>
      <c r="AE44" s="162">
        <v>0</v>
      </c>
      <c r="AF44" s="162">
        <v>15.095541401273893</v>
      </c>
      <c r="AG44" s="162">
        <v>2.0127388535031825</v>
      </c>
      <c r="AH44" s="162">
        <v>0</v>
      </c>
      <c r="AI44" s="162">
        <v>26.165605095541355</v>
      </c>
      <c r="AJ44" s="162">
        <v>4.025477707006365</v>
      </c>
      <c r="AK44" s="162">
        <v>65.414012738853472</v>
      </c>
      <c r="AL44" s="162">
        <v>45.286624203821646</v>
      </c>
      <c r="AM44" s="162">
        <v>0</v>
      </c>
      <c r="AN44" s="162">
        <v>0</v>
      </c>
      <c r="AO44" s="162">
        <v>0</v>
      </c>
      <c r="AP44" s="162">
        <v>0</v>
      </c>
      <c r="AQ44" s="162">
        <v>0</v>
      </c>
      <c r="AR44" s="162">
        <v>0</v>
      </c>
      <c r="AS44" s="162">
        <v>0</v>
      </c>
      <c r="AT44" s="162">
        <v>10.37956204379562</v>
      </c>
      <c r="AU44" s="162">
        <v>13.839416058394159</v>
      </c>
      <c r="AV44" s="162">
        <v>21.912408759124038</v>
      </c>
      <c r="AW44" s="162">
        <v>0</v>
      </c>
      <c r="AX44" s="162">
        <v>0</v>
      </c>
      <c r="AY44" s="162">
        <v>0</v>
      </c>
      <c r="AZ44" s="162">
        <v>1.1126760563380282</v>
      </c>
      <c r="BA44" s="162">
        <v>60.409448818897637</v>
      </c>
      <c r="BB44" s="162">
        <v>69.669291338582681</v>
      </c>
      <c r="BC44" s="162">
        <v>0</v>
      </c>
      <c r="BD44" s="162">
        <v>0</v>
      </c>
      <c r="BE44" s="162">
        <v>0</v>
      </c>
      <c r="BF44" s="162">
        <v>0</v>
      </c>
      <c r="BG44" s="162">
        <v>0</v>
      </c>
      <c r="BH44" s="162">
        <v>0</v>
      </c>
      <c r="BI44" s="162">
        <v>17.519999999999985</v>
      </c>
      <c r="BJ44" s="162">
        <v>0</v>
      </c>
      <c r="BK44" s="162">
        <v>0.41899999999999998</v>
      </c>
      <c r="BL44" s="162">
        <v>0</v>
      </c>
      <c r="BM44" s="162">
        <v>0</v>
      </c>
      <c r="BN44" s="171">
        <v>0</v>
      </c>
      <c r="BO44" s="162">
        <v>0</v>
      </c>
      <c r="BP44" s="162">
        <v>1</v>
      </c>
      <c r="BQ44" s="162">
        <v>0</v>
      </c>
    </row>
    <row r="45" spans="1:69" x14ac:dyDescent="0.3">
      <c r="A45" s="160">
        <v>130395</v>
      </c>
      <c r="B45" s="160">
        <v>3412221</v>
      </c>
      <c r="C45" s="165" t="s">
        <v>503</v>
      </c>
      <c r="D45" s="166" t="s">
        <v>21</v>
      </c>
      <c r="E45" s="163">
        <v>0</v>
      </c>
      <c r="F45" s="162">
        <v>1</v>
      </c>
      <c r="G45" s="162">
        <v>0</v>
      </c>
      <c r="H45" s="162">
        <v>0</v>
      </c>
      <c r="I45" s="162">
        <v>7</v>
      </c>
      <c r="J45" s="162">
        <v>0</v>
      </c>
      <c r="K45" s="162">
        <v>0</v>
      </c>
      <c r="L45" s="162">
        <v>0</v>
      </c>
      <c r="M45" s="162">
        <v>396</v>
      </c>
      <c r="N45" s="162">
        <v>396</v>
      </c>
      <c r="O45" s="162">
        <v>51</v>
      </c>
      <c r="P45" s="162">
        <v>345</v>
      </c>
      <c r="Q45" s="162">
        <v>0</v>
      </c>
      <c r="R45" s="162">
        <v>0</v>
      </c>
      <c r="S45" s="162">
        <v>0</v>
      </c>
      <c r="T45" s="162">
        <v>0</v>
      </c>
      <c r="U45" s="162">
        <v>0</v>
      </c>
      <c r="V45" s="162">
        <v>0</v>
      </c>
      <c r="W45" s="162">
        <v>0</v>
      </c>
      <c r="X45" s="162">
        <v>0</v>
      </c>
      <c r="Y45" s="162">
        <v>0</v>
      </c>
      <c r="Z45" s="162">
        <v>396</v>
      </c>
      <c r="AA45" s="162">
        <v>56.571428571428569</v>
      </c>
      <c r="AB45" s="162">
        <v>198.9999999999998</v>
      </c>
      <c r="AC45" s="162">
        <v>203.00000000000014</v>
      </c>
      <c r="AD45" s="162">
        <v>0</v>
      </c>
      <c r="AE45" s="162">
        <v>0</v>
      </c>
      <c r="AF45" s="162">
        <v>4.0203045685279228</v>
      </c>
      <c r="AG45" s="162">
        <v>2.0101522842639614</v>
      </c>
      <c r="AH45" s="162">
        <v>8.0406091370558457</v>
      </c>
      <c r="AI45" s="162">
        <v>19.09644670050761</v>
      </c>
      <c r="AJ45" s="162">
        <v>9.045685279187806</v>
      </c>
      <c r="AK45" s="162">
        <v>156.79187817258872</v>
      </c>
      <c r="AL45" s="162">
        <v>196.99492385786795</v>
      </c>
      <c r="AM45" s="162">
        <v>0</v>
      </c>
      <c r="AN45" s="162">
        <v>0</v>
      </c>
      <c r="AO45" s="162">
        <v>0</v>
      </c>
      <c r="AP45" s="162">
        <v>0</v>
      </c>
      <c r="AQ45" s="162">
        <v>0</v>
      </c>
      <c r="AR45" s="162">
        <v>0</v>
      </c>
      <c r="AS45" s="162">
        <v>0</v>
      </c>
      <c r="AT45" s="162">
        <v>76.904347826087104</v>
      </c>
      <c r="AU45" s="162">
        <v>140.03478260869559</v>
      </c>
      <c r="AV45" s="162">
        <v>208.90434782608696</v>
      </c>
      <c r="AW45" s="162">
        <v>0</v>
      </c>
      <c r="AX45" s="162">
        <v>0</v>
      </c>
      <c r="AY45" s="162">
        <v>0</v>
      </c>
      <c r="AZ45" s="162">
        <v>4.95</v>
      </c>
      <c r="BA45" s="162">
        <v>204.08450704225351</v>
      </c>
      <c r="BB45" s="162">
        <v>234.25352112676055</v>
      </c>
      <c r="BC45" s="162">
        <v>0</v>
      </c>
      <c r="BD45" s="162">
        <v>0</v>
      </c>
      <c r="BE45" s="162">
        <v>0</v>
      </c>
      <c r="BF45" s="162">
        <v>0</v>
      </c>
      <c r="BG45" s="162">
        <v>0</v>
      </c>
      <c r="BH45" s="162">
        <v>0</v>
      </c>
      <c r="BI45" s="162">
        <v>22.239999999999934</v>
      </c>
      <c r="BJ45" s="162">
        <v>0</v>
      </c>
      <c r="BK45" s="162">
        <v>0.314</v>
      </c>
      <c r="BL45" s="162">
        <v>0</v>
      </c>
      <c r="BM45" s="162">
        <v>0</v>
      </c>
      <c r="BN45" s="171">
        <v>0</v>
      </c>
      <c r="BO45" s="162">
        <v>0</v>
      </c>
      <c r="BP45" s="162">
        <v>1</v>
      </c>
      <c r="BQ45" s="162">
        <v>0</v>
      </c>
    </row>
    <row r="46" spans="1:69" x14ac:dyDescent="0.3">
      <c r="A46" s="160">
        <v>131313</v>
      </c>
      <c r="B46" s="160">
        <v>3412222</v>
      </c>
      <c r="C46" s="165" t="s">
        <v>504</v>
      </c>
      <c r="D46" s="166" t="s">
        <v>21</v>
      </c>
      <c r="E46" s="163">
        <v>0</v>
      </c>
      <c r="F46" s="162">
        <v>1</v>
      </c>
      <c r="G46" s="162">
        <v>0</v>
      </c>
      <c r="H46" s="162">
        <v>0</v>
      </c>
      <c r="I46" s="162">
        <v>7</v>
      </c>
      <c r="J46" s="162">
        <v>0</v>
      </c>
      <c r="K46" s="162">
        <v>0</v>
      </c>
      <c r="L46" s="162">
        <v>0</v>
      </c>
      <c r="M46" s="162">
        <v>312</v>
      </c>
      <c r="N46" s="162">
        <v>312</v>
      </c>
      <c r="O46" s="162">
        <v>45</v>
      </c>
      <c r="P46" s="162">
        <v>267</v>
      </c>
      <c r="Q46" s="162">
        <v>0</v>
      </c>
      <c r="R46" s="162">
        <v>0</v>
      </c>
      <c r="S46" s="162">
        <v>0</v>
      </c>
      <c r="T46" s="162">
        <v>0</v>
      </c>
      <c r="U46" s="162">
        <v>0</v>
      </c>
      <c r="V46" s="162">
        <v>0</v>
      </c>
      <c r="W46" s="162">
        <v>0</v>
      </c>
      <c r="X46" s="162">
        <v>0</v>
      </c>
      <c r="Y46" s="162">
        <v>0</v>
      </c>
      <c r="Z46" s="162">
        <v>312</v>
      </c>
      <c r="AA46" s="162">
        <v>44.571428571428569</v>
      </c>
      <c r="AB46" s="162">
        <v>180.99999999999994</v>
      </c>
      <c r="AC46" s="162">
        <v>185</v>
      </c>
      <c r="AD46" s="162">
        <v>0</v>
      </c>
      <c r="AE46" s="162">
        <v>0</v>
      </c>
      <c r="AF46" s="162">
        <v>5.0160771704179963</v>
      </c>
      <c r="AG46" s="162">
        <v>0</v>
      </c>
      <c r="AH46" s="162">
        <v>0</v>
      </c>
      <c r="AI46" s="162">
        <v>4.0128617363343908</v>
      </c>
      <c r="AJ46" s="162">
        <v>4.0128617363343908</v>
      </c>
      <c r="AK46" s="162">
        <v>186.59807073954977</v>
      </c>
      <c r="AL46" s="162">
        <v>112.36012861736333</v>
      </c>
      <c r="AM46" s="162">
        <v>0</v>
      </c>
      <c r="AN46" s="162">
        <v>0</v>
      </c>
      <c r="AO46" s="162">
        <v>0</v>
      </c>
      <c r="AP46" s="162">
        <v>0</v>
      </c>
      <c r="AQ46" s="162">
        <v>0</v>
      </c>
      <c r="AR46" s="162">
        <v>0</v>
      </c>
      <c r="AS46" s="162">
        <v>0</v>
      </c>
      <c r="AT46" s="162">
        <v>24.53932584269662</v>
      </c>
      <c r="AU46" s="162">
        <v>39.730337078651537</v>
      </c>
      <c r="AV46" s="162">
        <v>51.415730337078742</v>
      </c>
      <c r="AW46" s="162">
        <v>0</v>
      </c>
      <c r="AX46" s="162">
        <v>0</v>
      </c>
      <c r="AY46" s="162">
        <v>0</v>
      </c>
      <c r="AZ46" s="162">
        <v>0</v>
      </c>
      <c r="BA46" s="162">
        <v>106.34745762711864</v>
      </c>
      <c r="BB46" s="162">
        <v>124.27118644067797</v>
      </c>
      <c r="BC46" s="162">
        <v>0</v>
      </c>
      <c r="BD46" s="162">
        <v>0</v>
      </c>
      <c r="BE46" s="162">
        <v>0</v>
      </c>
      <c r="BF46" s="162">
        <v>0</v>
      </c>
      <c r="BG46" s="162">
        <v>0</v>
      </c>
      <c r="BH46" s="162">
        <v>0</v>
      </c>
      <c r="BI46" s="162">
        <v>12.280000000000012</v>
      </c>
      <c r="BJ46" s="162">
        <v>0</v>
      </c>
      <c r="BK46" s="162">
        <v>0.46</v>
      </c>
      <c r="BL46" s="162">
        <v>0</v>
      </c>
      <c r="BM46" s="162">
        <v>0</v>
      </c>
      <c r="BN46" s="171">
        <v>0</v>
      </c>
      <c r="BO46" s="162">
        <v>0</v>
      </c>
      <c r="BP46" s="162">
        <v>1</v>
      </c>
      <c r="BQ46" s="162">
        <v>0</v>
      </c>
    </row>
    <row r="47" spans="1:69" x14ac:dyDescent="0.3">
      <c r="A47" s="160">
        <v>131480</v>
      </c>
      <c r="B47" s="160">
        <v>3412226</v>
      </c>
      <c r="C47" s="165" t="s">
        <v>505</v>
      </c>
      <c r="D47" s="166" t="s">
        <v>21</v>
      </c>
      <c r="E47" s="163">
        <v>0</v>
      </c>
      <c r="F47" s="162">
        <v>1</v>
      </c>
      <c r="G47" s="162">
        <v>0</v>
      </c>
      <c r="H47" s="162">
        <v>0</v>
      </c>
      <c r="I47" s="162">
        <v>7</v>
      </c>
      <c r="J47" s="162">
        <v>0</v>
      </c>
      <c r="K47" s="162">
        <v>0</v>
      </c>
      <c r="L47" s="162">
        <v>0</v>
      </c>
      <c r="M47" s="162">
        <v>253</v>
      </c>
      <c r="N47" s="162">
        <v>253</v>
      </c>
      <c r="O47" s="162">
        <v>41</v>
      </c>
      <c r="P47" s="162">
        <v>212</v>
      </c>
      <c r="Q47" s="162">
        <v>0</v>
      </c>
      <c r="R47" s="162">
        <v>0</v>
      </c>
      <c r="S47" s="162">
        <v>0</v>
      </c>
      <c r="T47" s="162">
        <v>0</v>
      </c>
      <c r="U47" s="162">
        <v>0</v>
      </c>
      <c r="V47" s="162">
        <v>0</v>
      </c>
      <c r="W47" s="162">
        <v>0</v>
      </c>
      <c r="X47" s="162">
        <v>0</v>
      </c>
      <c r="Y47" s="162">
        <v>0</v>
      </c>
      <c r="Z47" s="162">
        <v>253</v>
      </c>
      <c r="AA47" s="162">
        <v>36.142857142857146</v>
      </c>
      <c r="AB47" s="162">
        <v>141.99999999999991</v>
      </c>
      <c r="AC47" s="162">
        <v>145.00000000000006</v>
      </c>
      <c r="AD47" s="162">
        <v>0</v>
      </c>
      <c r="AE47" s="162">
        <v>0</v>
      </c>
      <c r="AF47" s="162">
        <v>19.07539682539683</v>
      </c>
      <c r="AG47" s="162">
        <v>5.0198412698412591</v>
      </c>
      <c r="AH47" s="162">
        <v>47.186507936508065</v>
      </c>
      <c r="AI47" s="162">
        <v>1.0039682539682544</v>
      </c>
      <c r="AJ47" s="162">
        <v>46.182539682539797</v>
      </c>
      <c r="AK47" s="162">
        <v>47.186507936508065</v>
      </c>
      <c r="AL47" s="162">
        <v>87.345238095238031</v>
      </c>
      <c r="AM47" s="162">
        <v>0</v>
      </c>
      <c r="AN47" s="162">
        <v>0</v>
      </c>
      <c r="AO47" s="162">
        <v>0</v>
      </c>
      <c r="AP47" s="162">
        <v>0</v>
      </c>
      <c r="AQ47" s="162">
        <v>0</v>
      </c>
      <c r="AR47" s="162">
        <v>0</v>
      </c>
      <c r="AS47" s="162">
        <v>0</v>
      </c>
      <c r="AT47" s="162">
        <v>22.674528301886802</v>
      </c>
      <c r="AU47" s="162">
        <v>40.575471698113198</v>
      </c>
      <c r="AV47" s="162">
        <v>48.92924528301878</v>
      </c>
      <c r="AW47" s="162">
        <v>0</v>
      </c>
      <c r="AX47" s="162">
        <v>0</v>
      </c>
      <c r="AY47" s="162">
        <v>0</v>
      </c>
      <c r="AZ47" s="162">
        <v>6.8999999999999995</v>
      </c>
      <c r="BA47" s="162">
        <v>75.506849315068493</v>
      </c>
      <c r="BB47" s="162">
        <v>90.109589041095887</v>
      </c>
      <c r="BC47" s="162">
        <v>0</v>
      </c>
      <c r="BD47" s="162">
        <v>0</v>
      </c>
      <c r="BE47" s="162">
        <v>0</v>
      </c>
      <c r="BF47" s="162">
        <v>0</v>
      </c>
      <c r="BG47" s="162">
        <v>0</v>
      </c>
      <c r="BH47" s="162">
        <v>0</v>
      </c>
      <c r="BI47" s="162">
        <v>8.8200000000000056</v>
      </c>
      <c r="BJ47" s="162">
        <v>0</v>
      </c>
      <c r="BK47" s="162">
        <v>0.80300000000000005</v>
      </c>
      <c r="BL47" s="162">
        <v>0</v>
      </c>
      <c r="BM47" s="162">
        <v>0</v>
      </c>
      <c r="BN47" s="171">
        <v>0</v>
      </c>
      <c r="BO47" s="162">
        <v>0</v>
      </c>
      <c r="BP47" s="162">
        <v>1</v>
      </c>
      <c r="BQ47" s="162">
        <v>0</v>
      </c>
    </row>
    <row r="48" spans="1:69" x14ac:dyDescent="0.3">
      <c r="A48" s="160">
        <v>131597</v>
      </c>
      <c r="B48" s="160">
        <v>3412227</v>
      </c>
      <c r="C48" s="165" t="s">
        <v>506</v>
      </c>
      <c r="D48" s="166" t="s">
        <v>21</v>
      </c>
      <c r="E48" s="163">
        <v>0</v>
      </c>
      <c r="F48" s="162">
        <v>1</v>
      </c>
      <c r="G48" s="162">
        <v>0</v>
      </c>
      <c r="H48" s="162">
        <v>0</v>
      </c>
      <c r="I48" s="162">
        <v>7</v>
      </c>
      <c r="J48" s="162">
        <v>0</v>
      </c>
      <c r="K48" s="162">
        <v>0</v>
      </c>
      <c r="L48" s="162">
        <v>0</v>
      </c>
      <c r="M48" s="162">
        <v>421</v>
      </c>
      <c r="N48" s="162">
        <v>421</v>
      </c>
      <c r="O48" s="162">
        <v>60</v>
      </c>
      <c r="P48" s="162">
        <v>361</v>
      </c>
      <c r="Q48" s="162">
        <v>0</v>
      </c>
      <c r="R48" s="162">
        <v>0</v>
      </c>
      <c r="S48" s="162">
        <v>0</v>
      </c>
      <c r="T48" s="162">
        <v>0</v>
      </c>
      <c r="U48" s="162">
        <v>0</v>
      </c>
      <c r="V48" s="162">
        <v>0</v>
      </c>
      <c r="W48" s="162">
        <v>0</v>
      </c>
      <c r="X48" s="162">
        <v>0</v>
      </c>
      <c r="Y48" s="162">
        <v>0</v>
      </c>
      <c r="Z48" s="162">
        <v>421</v>
      </c>
      <c r="AA48" s="162">
        <v>60.142857142857146</v>
      </c>
      <c r="AB48" s="162">
        <v>237.99999999999986</v>
      </c>
      <c r="AC48" s="162">
        <v>245.0000000000002</v>
      </c>
      <c r="AD48" s="162">
        <v>0</v>
      </c>
      <c r="AE48" s="162">
        <v>0</v>
      </c>
      <c r="AF48" s="162">
        <v>7</v>
      </c>
      <c r="AG48" s="162">
        <v>0</v>
      </c>
      <c r="AH48" s="162">
        <v>28</v>
      </c>
      <c r="AI48" s="162">
        <v>61.00000000000005</v>
      </c>
      <c r="AJ48" s="162">
        <v>6.0000000000000062</v>
      </c>
      <c r="AK48" s="162">
        <v>185.00000000000014</v>
      </c>
      <c r="AL48" s="162">
        <v>134.00000000000006</v>
      </c>
      <c r="AM48" s="162">
        <v>0</v>
      </c>
      <c r="AN48" s="162">
        <v>0</v>
      </c>
      <c r="AO48" s="162">
        <v>0</v>
      </c>
      <c r="AP48" s="162">
        <v>0</v>
      </c>
      <c r="AQ48" s="162">
        <v>0</v>
      </c>
      <c r="AR48" s="162">
        <v>0</v>
      </c>
      <c r="AS48" s="162">
        <v>0</v>
      </c>
      <c r="AT48" s="162">
        <v>73.114845938375424</v>
      </c>
      <c r="AU48" s="162">
        <v>148.58823529411754</v>
      </c>
      <c r="AV48" s="162">
        <v>219.34453781512624</v>
      </c>
      <c r="AW48" s="162">
        <v>0</v>
      </c>
      <c r="AX48" s="162">
        <v>0</v>
      </c>
      <c r="AY48" s="162">
        <v>0</v>
      </c>
      <c r="AZ48" s="162">
        <v>0</v>
      </c>
      <c r="BA48" s="162">
        <v>151.54607508532422</v>
      </c>
      <c r="BB48" s="162">
        <v>176.73378839590441</v>
      </c>
      <c r="BC48" s="162">
        <v>0</v>
      </c>
      <c r="BD48" s="162">
        <v>0</v>
      </c>
      <c r="BE48" s="162">
        <v>0</v>
      </c>
      <c r="BF48" s="162">
        <v>0</v>
      </c>
      <c r="BG48" s="162">
        <v>0</v>
      </c>
      <c r="BH48" s="162">
        <v>0</v>
      </c>
      <c r="BI48" s="162">
        <v>16.740000000000002</v>
      </c>
      <c r="BJ48" s="162">
        <v>0</v>
      </c>
      <c r="BK48" s="162">
        <v>0.318</v>
      </c>
      <c r="BL48" s="162">
        <v>0</v>
      </c>
      <c r="BM48" s="162">
        <v>0</v>
      </c>
      <c r="BN48" s="171">
        <v>0</v>
      </c>
      <c r="BO48" s="162">
        <v>0</v>
      </c>
      <c r="BP48" s="162">
        <v>1</v>
      </c>
      <c r="BQ48" s="162">
        <v>0</v>
      </c>
    </row>
    <row r="49" spans="1:69" x14ac:dyDescent="0.3">
      <c r="A49" s="160">
        <v>131800</v>
      </c>
      <c r="B49" s="160">
        <v>3412229</v>
      </c>
      <c r="C49" s="165" t="s">
        <v>507</v>
      </c>
      <c r="D49" s="166" t="s">
        <v>21</v>
      </c>
      <c r="E49" s="163">
        <v>0</v>
      </c>
      <c r="F49" s="162">
        <v>1</v>
      </c>
      <c r="G49" s="162">
        <v>0</v>
      </c>
      <c r="H49" s="162">
        <v>0</v>
      </c>
      <c r="I49" s="162">
        <v>7</v>
      </c>
      <c r="J49" s="162">
        <v>0</v>
      </c>
      <c r="K49" s="162">
        <v>0</v>
      </c>
      <c r="L49" s="162">
        <v>0</v>
      </c>
      <c r="M49" s="162">
        <v>399</v>
      </c>
      <c r="N49" s="162">
        <v>399</v>
      </c>
      <c r="O49" s="162">
        <v>60</v>
      </c>
      <c r="P49" s="162">
        <v>339</v>
      </c>
      <c r="Q49" s="162">
        <v>0</v>
      </c>
      <c r="R49" s="162">
        <v>0</v>
      </c>
      <c r="S49" s="162">
        <v>0</v>
      </c>
      <c r="T49" s="162">
        <v>0</v>
      </c>
      <c r="U49" s="162">
        <v>0</v>
      </c>
      <c r="V49" s="162">
        <v>0</v>
      </c>
      <c r="W49" s="162">
        <v>0</v>
      </c>
      <c r="X49" s="162">
        <v>0</v>
      </c>
      <c r="Y49" s="162">
        <v>0</v>
      </c>
      <c r="Z49" s="162">
        <v>399</v>
      </c>
      <c r="AA49" s="162">
        <v>57</v>
      </c>
      <c r="AB49" s="162">
        <v>194.99999999999991</v>
      </c>
      <c r="AC49" s="162">
        <v>204.99999999999991</v>
      </c>
      <c r="AD49" s="162">
        <v>0</v>
      </c>
      <c r="AE49" s="162">
        <v>0</v>
      </c>
      <c r="AF49" s="162">
        <v>2.9999999999999987</v>
      </c>
      <c r="AG49" s="162">
        <v>0.99999999999999956</v>
      </c>
      <c r="AH49" s="162">
        <v>7.9999999999999964</v>
      </c>
      <c r="AI49" s="162">
        <v>44.999999999999979</v>
      </c>
      <c r="AJ49" s="162">
        <v>0.99999999999999956</v>
      </c>
      <c r="AK49" s="162">
        <v>167.99999999999986</v>
      </c>
      <c r="AL49" s="162">
        <v>172.99999999999986</v>
      </c>
      <c r="AM49" s="162">
        <v>0</v>
      </c>
      <c r="AN49" s="162">
        <v>0</v>
      </c>
      <c r="AO49" s="162">
        <v>0</v>
      </c>
      <c r="AP49" s="162">
        <v>0</v>
      </c>
      <c r="AQ49" s="162">
        <v>0</v>
      </c>
      <c r="AR49" s="162">
        <v>0</v>
      </c>
      <c r="AS49" s="162">
        <v>0</v>
      </c>
      <c r="AT49" s="162">
        <v>69.647928994082648</v>
      </c>
      <c r="AU49" s="162">
        <v>128.6715976331362</v>
      </c>
      <c r="AV49" s="162">
        <v>185.33431952662707</v>
      </c>
      <c r="AW49" s="162">
        <v>0</v>
      </c>
      <c r="AX49" s="162">
        <v>0</v>
      </c>
      <c r="AY49" s="162">
        <v>0</v>
      </c>
      <c r="AZ49" s="162">
        <v>3.0850515463917527</v>
      </c>
      <c r="BA49" s="162">
        <v>170.09893992932862</v>
      </c>
      <c r="BB49" s="162">
        <v>200.20494699646645</v>
      </c>
      <c r="BC49" s="162">
        <v>0</v>
      </c>
      <c r="BD49" s="162">
        <v>0</v>
      </c>
      <c r="BE49" s="162">
        <v>0</v>
      </c>
      <c r="BF49" s="162">
        <v>0</v>
      </c>
      <c r="BG49" s="162">
        <v>0</v>
      </c>
      <c r="BH49" s="162">
        <v>0</v>
      </c>
      <c r="BI49" s="162">
        <v>12.059999999999988</v>
      </c>
      <c r="BJ49" s="162">
        <v>0</v>
      </c>
      <c r="BK49" s="162">
        <v>0.67400000000000004</v>
      </c>
      <c r="BL49" s="162">
        <v>0</v>
      </c>
      <c r="BM49" s="162">
        <v>0</v>
      </c>
      <c r="BN49" s="171">
        <v>0</v>
      </c>
      <c r="BO49" s="162">
        <v>0</v>
      </c>
      <c r="BP49" s="162">
        <v>1</v>
      </c>
      <c r="BQ49" s="162">
        <v>0</v>
      </c>
    </row>
    <row r="50" spans="1:69" x14ac:dyDescent="0.3">
      <c r="A50" s="160">
        <v>131818</v>
      </c>
      <c r="B50" s="160">
        <v>3412230</v>
      </c>
      <c r="C50" s="165" t="s">
        <v>508</v>
      </c>
      <c r="D50" s="166" t="s">
        <v>21</v>
      </c>
      <c r="E50" s="163">
        <v>0</v>
      </c>
      <c r="F50" s="162">
        <v>1</v>
      </c>
      <c r="G50" s="162">
        <v>0</v>
      </c>
      <c r="H50" s="162">
        <v>0</v>
      </c>
      <c r="I50" s="162">
        <v>7</v>
      </c>
      <c r="J50" s="162">
        <v>0</v>
      </c>
      <c r="K50" s="162">
        <v>0</v>
      </c>
      <c r="L50" s="162">
        <v>0</v>
      </c>
      <c r="M50" s="162">
        <v>379</v>
      </c>
      <c r="N50" s="162">
        <v>379</v>
      </c>
      <c r="O50" s="162">
        <v>58</v>
      </c>
      <c r="P50" s="162">
        <v>321</v>
      </c>
      <c r="Q50" s="162">
        <v>0</v>
      </c>
      <c r="R50" s="162">
        <v>0</v>
      </c>
      <c r="S50" s="162">
        <v>0</v>
      </c>
      <c r="T50" s="162">
        <v>0</v>
      </c>
      <c r="U50" s="162">
        <v>0</v>
      </c>
      <c r="V50" s="162">
        <v>0</v>
      </c>
      <c r="W50" s="162">
        <v>0</v>
      </c>
      <c r="X50" s="162">
        <v>0</v>
      </c>
      <c r="Y50" s="162">
        <v>0</v>
      </c>
      <c r="Z50" s="162">
        <v>379</v>
      </c>
      <c r="AA50" s="162">
        <v>54.142857142857146</v>
      </c>
      <c r="AB50" s="162">
        <v>176.99999999999997</v>
      </c>
      <c r="AC50" s="162">
        <v>181.00000000000014</v>
      </c>
      <c r="AD50" s="162">
        <v>0</v>
      </c>
      <c r="AE50" s="162">
        <v>0</v>
      </c>
      <c r="AF50" s="162">
        <v>6.0158730158730265</v>
      </c>
      <c r="AG50" s="162">
        <v>2.0052910052910047</v>
      </c>
      <c r="AH50" s="162">
        <v>30.079365079365093</v>
      </c>
      <c r="AI50" s="162">
        <v>95.251322751322633</v>
      </c>
      <c r="AJ50" s="162">
        <v>72.190476190476005</v>
      </c>
      <c r="AK50" s="162">
        <v>58.153439153438981</v>
      </c>
      <c r="AL50" s="162">
        <v>115.30423280423273</v>
      </c>
      <c r="AM50" s="162">
        <v>0</v>
      </c>
      <c r="AN50" s="162">
        <v>0</v>
      </c>
      <c r="AO50" s="162">
        <v>0</v>
      </c>
      <c r="AP50" s="162">
        <v>0</v>
      </c>
      <c r="AQ50" s="162">
        <v>0</v>
      </c>
      <c r="AR50" s="162">
        <v>0</v>
      </c>
      <c r="AS50" s="162">
        <v>0</v>
      </c>
      <c r="AT50" s="162">
        <v>2.3613707165109048</v>
      </c>
      <c r="AU50" s="162">
        <v>3.5420560747663536</v>
      </c>
      <c r="AV50" s="162">
        <v>4.7227414330218247</v>
      </c>
      <c r="AW50" s="162">
        <v>0</v>
      </c>
      <c r="AX50" s="162">
        <v>0</v>
      </c>
      <c r="AY50" s="162">
        <v>0</v>
      </c>
      <c r="AZ50" s="162">
        <v>5.9528795811518318</v>
      </c>
      <c r="BA50" s="162">
        <v>128</v>
      </c>
      <c r="BB50" s="162">
        <v>151.12772585669782</v>
      </c>
      <c r="BC50" s="162">
        <v>0</v>
      </c>
      <c r="BD50" s="162">
        <v>0</v>
      </c>
      <c r="BE50" s="162">
        <v>0</v>
      </c>
      <c r="BF50" s="162">
        <v>0</v>
      </c>
      <c r="BG50" s="162">
        <v>0</v>
      </c>
      <c r="BH50" s="162">
        <v>0</v>
      </c>
      <c r="BI50" s="162">
        <v>0</v>
      </c>
      <c r="BJ50" s="162">
        <v>0</v>
      </c>
      <c r="BK50" s="162">
        <v>0.84499999999999997</v>
      </c>
      <c r="BL50" s="162">
        <v>0</v>
      </c>
      <c r="BM50" s="162">
        <v>0</v>
      </c>
      <c r="BN50" s="171">
        <v>0</v>
      </c>
      <c r="BO50" s="162">
        <v>0</v>
      </c>
      <c r="BP50" s="162">
        <v>1</v>
      </c>
      <c r="BQ50" s="162">
        <v>0</v>
      </c>
    </row>
    <row r="51" spans="1:69" x14ac:dyDescent="0.3">
      <c r="A51" s="160">
        <v>132176</v>
      </c>
      <c r="B51" s="160">
        <v>3412232</v>
      </c>
      <c r="C51" s="165" t="s">
        <v>509</v>
      </c>
      <c r="D51" s="166" t="s">
        <v>21</v>
      </c>
      <c r="E51" s="163">
        <v>0</v>
      </c>
      <c r="F51" s="162">
        <v>1</v>
      </c>
      <c r="G51" s="162">
        <v>0</v>
      </c>
      <c r="H51" s="162">
        <v>0</v>
      </c>
      <c r="I51" s="162">
        <v>7</v>
      </c>
      <c r="J51" s="162">
        <v>0</v>
      </c>
      <c r="K51" s="162">
        <v>0</v>
      </c>
      <c r="L51" s="162">
        <v>0</v>
      </c>
      <c r="M51" s="162">
        <v>227</v>
      </c>
      <c r="N51" s="162">
        <v>227</v>
      </c>
      <c r="O51" s="162">
        <v>37</v>
      </c>
      <c r="P51" s="162">
        <v>190</v>
      </c>
      <c r="Q51" s="162">
        <v>0</v>
      </c>
      <c r="R51" s="162">
        <v>0</v>
      </c>
      <c r="S51" s="162">
        <v>0</v>
      </c>
      <c r="T51" s="162">
        <v>0</v>
      </c>
      <c r="U51" s="162">
        <v>0</v>
      </c>
      <c r="V51" s="162">
        <v>0</v>
      </c>
      <c r="W51" s="162">
        <v>0</v>
      </c>
      <c r="X51" s="162">
        <v>0</v>
      </c>
      <c r="Y51" s="162">
        <v>0</v>
      </c>
      <c r="Z51" s="162">
        <v>227</v>
      </c>
      <c r="AA51" s="162">
        <v>32.428571428571431</v>
      </c>
      <c r="AB51" s="162">
        <v>113.99999999999996</v>
      </c>
      <c r="AC51" s="162">
        <v>115.00000000000011</v>
      </c>
      <c r="AD51" s="162">
        <v>0</v>
      </c>
      <c r="AE51" s="162">
        <v>0</v>
      </c>
      <c r="AF51" s="162">
        <v>2.0177777777777783</v>
      </c>
      <c r="AG51" s="162">
        <v>0</v>
      </c>
      <c r="AH51" s="162">
        <v>2.0177777777777783</v>
      </c>
      <c r="AI51" s="162">
        <v>2.0177777777777783</v>
      </c>
      <c r="AJ51" s="162">
        <v>18.16</v>
      </c>
      <c r="AK51" s="162">
        <v>72.64</v>
      </c>
      <c r="AL51" s="162">
        <v>130.14666666666659</v>
      </c>
      <c r="AM51" s="162">
        <v>0</v>
      </c>
      <c r="AN51" s="162">
        <v>0</v>
      </c>
      <c r="AO51" s="162">
        <v>0</v>
      </c>
      <c r="AP51" s="162">
        <v>0</v>
      </c>
      <c r="AQ51" s="162">
        <v>0</v>
      </c>
      <c r="AR51" s="162">
        <v>0</v>
      </c>
      <c r="AS51" s="162">
        <v>0</v>
      </c>
      <c r="AT51" s="162">
        <v>33.452631578947468</v>
      </c>
      <c r="AU51" s="162">
        <v>43.010526315789399</v>
      </c>
      <c r="AV51" s="162">
        <v>66.905263157894709</v>
      </c>
      <c r="AW51" s="162">
        <v>0</v>
      </c>
      <c r="AX51" s="162">
        <v>0</v>
      </c>
      <c r="AY51" s="162">
        <v>0</v>
      </c>
      <c r="AZ51" s="162">
        <v>6.7761194029850742</v>
      </c>
      <c r="BA51" s="162">
        <v>96.28378378378379</v>
      </c>
      <c r="BB51" s="162">
        <v>115.03378378378379</v>
      </c>
      <c r="BC51" s="162">
        <v>0</v>
      </c>
      <c r="BD51" s="162">
        <v>0</v>
      </c>
      <c r="BE51" s="162">
        <v>0</v>
      </c>
      <c r="BF51" s="162">
        <v>0</v>
      </c>
      <c r="BG51" s="162">
        <v>0</v>
      </c>
      <c r="BH51" s="162">
        <v>0</v>
      </c>
      <c r="BI51" s="162">
        <v>3.3800000000000034</v>
      </c>
      <c r="BJ51" s="162">
        <v>0</v>
      </c>
      <c r="BK51" s="162">
        <v>0.495</v>
      </c>
      <c r="BL51" s="162">
        <v>0</v>
      </c>
      <c r="BM51" s="162">
        <v>0</v>
      </c>
      <c r="BN51" s="171">
        <v>0</v>
      </c>
      <c r="BO51" s="162">
        <v>0</v>
      </c>
      <c r="BP51" s="162">
        <v>1</v>
      </c>
      <c r="BQ51" s="162">
        <v>0</v>
      </c>
    </row>
    <row r="52" spans="1:69" x14ac:dyDescent="0.3">
      <c r="A52" s="160">
        <v>132793</v>
      </c>
      <c r="B52" s="160">
        <v>3412233</v>
      </c>
      <c r="C52" s="165" t="s">
        <v>510</v>
      </c>
      <c r="D52" s="166" t="s">
        <v>21</v>
      </c>
      <c r="E52" s="163">
        <v>0</v>
      </c>
      <c r="F52" s="162">
        <v>1</v>
      </c>
      <c r="G52" s="162">
        <v>0</v>
      </c>
      <c r="H52" s="162">
        <v>0</v>
      </c>
      <c r="I52" s="162">
        <v>7</v>
      </c>
      <c r="J52" s="162">
        <v>0</v>
      </c>
      <c r="K52" s="162">
        <v>0</v>
      </c>
      <c r="L52" s="162">
        <v>0</v>
      </c>
      <c r="M52" s="162">
        <v>413</v>
      </c>
      <c r="N52" s="162">
        <v>413</v>
      </c>
      <c r="O52" s="162">
        <v>60</v>
      </c>
      <c r="P52" s="162">
        <v>353</v>
      </c>
      <c r="Q52" s="162">
        <v>0</v>
      </c>
      <c r="R52" s="162">
        <v>0</v>
      </c>
      <c r="S52" s="162">
        <v>0</v>
      </c>
      <c r="T52" s="162">
        <v>0</v>
      </c>
      <c r="U52" s="162">
        <v>0</v>
      </c>
      <c r="V52" s="162">
        <v>0</v>
      </c>
      <c r="W52" s="162">
        <v>0</v>
      </c>
      <c r="X52" s="162">
        <v>0</v>
      </c>
      <c r="Y52" s="162">
        <v>0</v>
      </c>
      <c r="Z52" s="162">
        <v>413</v>
      </c>
      <c r="AA52" s="162">
        <v>59</v>
      </c>
      <c r="AB52" s="162">
        <v>111.00000000000006</v>
      </c>
      <c r="AC52" s="162">
        <v>112.99999999999984</v>
      </c>
      <c r="AD52" s="162">
        <v>0</v>
      </c>
      <c r="AE52" s="162">
        <v>0</v>
      </c>
      <c r="AF52" s="162">
        <v>30.000000000000014</v>
      </c>
      <c r="AG52" s="162">
        <v>7.0000000000000071</v>
      </c>
      <c r="AH52" s="162">
        <v>7.0000000000000071</v>
      </c>
      <c r="AI52" s="162">
        <v>78.999999999999901</v>
      </c>
      <c r="AJ52" s="162">
        <v>41.999999999999879</v>
      </c>
      <c r="AK52" s="162">
        <v>200.00000000000009</v>
      </c>
      <c r="AL52" s="162">
        <v>48.000000000000043</v>
      </c>
      <c r="AM52" s="162">
        <v>0</v>
      </c>
      <c r="AN52" s="162">
        <v>0</v>
      </c>
      <c r="AO52" s="162">
        <v>0</v>
      </c>
      <c r="AP52" s="162">
        <v>0</v>
      </c>
      <c r="AQ52" s="162">
        <v>0</v>
      </c>
      <c r="AR52" s="162">
        <v>0</v>
      </c>
      <c r="AS52" s="162">
        <v>0</v>
      </c>
      <c r="AT52" s="162">
        <v>3.5099150141643065</v>
      </c>
      <c r="AU52" s="162">
        <v>9.3597733711048168</v>
      </c>
      <c r="AV52" s="162">
        <v>12.869688385269123</v>
      </c>
      <c r="AW52" s="162">
        <v>0</v>
      </c>
      <c r="AX52" s="162">
        <v>0</v>
      </c>
      <c r="AY52" s="162">
        <v>0</v>
      </c>
      <c r="AZ52" s="162">
        <v>1.0172413793103448</v>
      </c>
      <c r="BA52" s="162">
        <v>83.74474474474475</v>
      </c>
      <c r="BB52" s="162">
        <v>97.978978978978986</v>
      </c>
      <c r="BC52" s="162">
        <v>0</v>
      </c>
      <c r="BD52" s="162">
        <v>0</v>
      </c>
      <c r="BE52" s="162">
        <v>0</v>
      </c>
      <c r="BF52" s="162">
        <v>0</v>
      </c>
      <c r="BG52" s="162">
        <v>0</v>
      </c>
      <c r="BH52" s="162">
        <v>0</v>
      </c>
      <c r="BI52" s="162">
        <v>0</v>
      </c>
      <c r="BJ52" s="162">
        <v>0</v>
      </c>
      <c r="BK52" s="162">
        <v>0.58399999999999996</v>
      </c>
      <c r="BL52" s="162">
        <v>0</v>
      </c>
      <c r="BM52" s="162">
        <v>0</v>
      </c>
      <c r="BN52" s="171">
        <v>0</v>
      </c>
      <c r="BO52" s="162">
        <v>0</v>
      </c>
      <c r="BP52" s="162">
        <v>1</v>
      </c>
      <c r="BQ52" s="162">
        <v>0</v>
      </c>
    </row>
    <row r="53" spans="1:69" x14ac:dyDescent="0.3">
      <c r="A53" s="160">
        <v>132796</v>
      </c>
      <c r="B53" s="160">
        <v>3412234</v>
      </c>
      <c r="C53" s="165" t="s">
        <v>511</v>
      </c>
      <c r="D53" s="166" t="s">
        <v>21</v>
      </c>
      <c r="E53" s="163">
        <v>0</v>
      </c>
      <c r="F53" s="162">
        <v>1</v>
      </c>
      <c r="G53" s="162">
        <v>0</v>
      </c>
      <c r="H53" s="162">
        <v>0</v>
      </c>
      <c r="I53" s="162">
        <v>7</v>
      </c>
      <c r="J53" s="162">
        <v>0</v>
      </c>
      <c r="K53" s="162">
        <v>0</v>
      </c>
      <c r="L53" s="162">
        <v>0</v>
      </c>
      <c r="M53" s="162">
        <v>410</v>
      </c>
      <c r="N53" s="162">
        <v>410</v>
      </c>
      <c r="O53" s="162">
        <v>61</v>
      </c>
      <c r="P53" s="162">
        <v>349</v>
      </c>
      <c r="Q53" s="162">
        <v>0</v>
      </c>
      <c r="R53" s="162">
        <v>0</v>
      </c>
      <c r="S53" s="162">
        <v>0</v>
      </c>
      <c r="T53" s="162">
        <v>0</v>
      </c>
      <c r="U53" s="162">
        <v>0</v>
      </c>
      <c r="V53" s="162">
        <v>0</v>
      </c>
      <c r="W53" s="162">
        <v>0</v>
      </c>
      <c r="X53" s="162">
        <v>0</v>
      </c>
      <c r="Y53" s="162">
        <v>0</v>
      </c>
      <c r="Z53" s="162">
        <v>410</v>
      </c>
      <c r="AA53" s="162">
        <v>58.571428571428569</v>
      </c>
      <c r="AB53" s="162">
        <v>162.99999999999997</v>
      </c>
      <c r="AC53" s="162">
        <v>167.00000000000011</v>
      </c>
      <c r="AD53" s="162">
        <v>0</v>
      </c>
      <c r="AE53" s="162">
        <v>0</v>
      </c>
      <c r="AF53" s="162">
        <v>9.9999999999999911</v>
      </c>
      <c r="AG53" s="162">
        <v>1.9999999999999978</v>
      </c>
      <c r="AH53" s="162">
        <v>0</v>
      </c>
      <c r="AI53" s="162">
        <v>4.9999999999999956</v>
      </c>
      <c r="AJ53" s="162">
        <v>45.000000000000156</v>
      </c>
      <c r="AK53" s="162">
        <v>164</v>
      </c>
      <c r="AL53" s="162">
        <v>183.99999999999997</v>
      </c>
      <c r="AM53" s="162">
        <v>0</v>
      </c>
      <c r="AN53" s="162">
        <v>0</v>
      </c>
      <c r="AO53" s="162">
        <v>0</v>
      </c>
      <c r="AP53" s="162">
        <v>0</v>
      </c>
      <c r="AQ53" s="162">
        <v>0</v>
      </c>
      <c r="AR53" s="162">
        <v>0</v>
      </c>
      <c r="AS53" s="162">
        <v>0</v>
      </c>
      <c r="AT53" s="162">
        <v>10.573065902578778</v>
      </c>
      <c r="AU53" s="162">
        <v>44.641833810888109</v>
      </c>
      <c r="AV53" s="162">
        <v>64.613180515759282</v>
      </c>
      <c r="AW53" s="162">
        <v>0</v>
      </c>
      <c r="AX53" s="162">
        <v>0</v>
      </c>
      <c r="AY53" s="162">
        <v>0</v>
      </c>
      <c r="AZ53" s="162">
        <v>9.0663390663390651</v>
      </c>
      <c r="BA53" s="162">
        <v>131.42721518987341</v>
      </c>
      <c r="BB53" s="162">
        <v>154.39873417721518</v>
      </c>
      <c r="BC53" s="162">
        <v>0</v>
      </c>
      <c r="BD53" s="162">
        <v>0</v>
      </c>
      <c r="BE53" s="162">
        <v>0</v>
      </c>
      <c r="BF53" s="162">
        <v>0</v>
      </c>
      <c r="BG53" s="162">
        <v>0</v>
      </c>
      <c r="BH53" s="162">
        <v>0</v>
      </c>
      <c r="BI53" s="162">
        <v>0</v>
      </c>
      <c r="BJ53" s="162">
        <v>0</v>
      </c>
      <c r="BK53" s="162">
        <v>0.51</v>
      </c>
      <c r="BL53" s="162">
        <v>0</v>
      </c>
      <c r="BM53" s="162">
        <v>0</v>
      </c>
      <c r="BN53" s="171">
        <v>0</v>
      </c>
      <c r="BO53" s="162">
        <v>0</v>
      </c>
      <c r="BP53" s="162">
        <v>1</v>
      </c>
      <c r="BQ53" s="162">
        <v>0</v>
      </c>
    </row>
    <row r="54" spans="1:69" x14ac:dyDescent="0.3">
      <c r="A54" s="160">
        <v>133332</v>
      </c>
      <c r="B54" s="160">
        <v>3412235</v>
      </c>
      <c r="C54" s="165" t="s">
        <v>512</v>
      </c>
      <c r="D54" s="166" t="s">
        <v>21</v>
      </c>
      <c r="E54" s="163">
        <v>0</v>
      </c>
      <c r="F54" s="162">
        <v>1</v>
      </c>
      <c r="G54" s="162">
        <v>0</v>
      </c>
      <c r="H54" s="162">
        <v>0</v>
      </c>
      <c r="I54" s="162">
        <v>7</v>
      </c>
      <c r="J54" s="162">
        <v>0</v>
      </c>
      <c r="K54" s="162">
        <v>0</v>
      </c>
      <c r="L54" s="162">
        <v>0</v>
      </c>
      <c r="M54" s="162">
        <v>395</v>
      </c>
      <c r="N54" s="162">
        <v>395</v>
      </c>
      <c r="O54" s="162">
        <v>57</v>
      </c>
      <c r="P54" s="162">
        <v>338</v>
      </c>
      <c r="Q54" s="162">
        <v>0</v>
      </c>
      <c r="R54" s="162">
        <v>0</v>
      </c>
      <c r="S54" s="162">
        <v>0</v>
      </c>
      <c r="T54" s="162">
        <v>0</v>
      </c>
      <c r="U54" s="162">
        <v>0</v>
      </c>
      <c r="V54" s="162">
        <v>0</v>
      </c>
      <c r="W54" s="162">
        <v>0</v>
      </c>
      <c r="X54" s="162">
        <v>0</v>
      </c>
      <c r="Y54" s="162">
        <v>0</v>
      </c>
      <c r="Z54" s="162">
        <v>395</v>
      </c>
      <c r="AA54" s="162">
        <v>56.428571428571431</v>
      </c>
      <c r="AB54" s="162">
        <v>118.00000000000006</v>
      </c>
      <c r="AC54" s="162">
        <v>126.99999999999993</v>
      </c>
      <c r="AD54" s="162">
        <v>0</v>
      </c>
      <c r="AE54" s="162">
        <v>0</v>
      </c>
      <c r="AF54" s="162">
        <v>78.197969543147153</v>
      </c>
      <c r="AG54" s="162">
        <v>27.068527918781729</v>
      </c>
      <c r="AH54" s="162">
        <v>60.152284263959437</v>
      </c>
      <c r="AI54" s="162">
        <v>63.159898477157199</v>
      </c>
      <c r="AJ54" s="162">
        <v>14.035532994923869</v>
      </c>
      <c r="AK54" s="162">
        <v>74.187817258883356</v>
      </c>
      <c r="AL54" s="162">
        <v>78.197969543147153</v>
      </c>
      <c r="AM54" s="162">
        <v>0</v>
      </c>
      <c r="AN54" s="162">
        <v>0</v>
      </c>
      <c r="AO54" s="162">
        <v>0</v>
      </c>
      <c r="AP54" s="162">
        <v>0</v>
      </c>
      <c r="AQ54" s="162">
        <v>0</v>
      </c>
      <c r="AR54" s="162">
        <v>0</v>
      </c>
      <c r="AS54" s="162">
        <v>0</v>
      </c>
      <c r="AT54" s="162">
        <v>28.554216867469869</v>
      </c>
      <c r="AU54" s="162">
        <v>47.590361445782982</v>
      </c>
      <c r="AV54" s="162">
        <v>67.816265060241037</v>
      </c>
      <c r="AW54" s="162">
        <v>0</v>
      </c>
      <c r="AX54" s="162">
        <v>0</v>
      </c>
      <c r="AY54" s="162">
        <v>0</v>
      </c>
      <c r="AZ54" s="162">
        <v>3.0699481865284972</v>
      </c>
      <c r="BA54" s="162">
        <v>94.457912457912457</v>
      </c>
      <c r="BB54" s="162">
        <v>110.38720538720538</v>
      </c>
      <c r="BC54" s="162">
        <v>0</v>
      </c>
      <c r="BD54" s="162">
        <v>0</v>
      </c>
      <c r="BE54" s="162">
        <v>0</v>
      </c>
      <c r="BF54" s="162">
        <v>0</v>
      </c>
      <c r="BG54" s="162">
        <v>0</v>
      </c>
      <c r="BH54" s="162">
        <v>0</v>
      </c>
      <c r="BI54" s="162">
        <v>0</v>
      </c>
      <c r="BJ54" s="162">
        <v>0</v>
      </c>
      <c r="BK54" s="162">
        <v>0.54300000000000004</v>
      </c>
      <c r="BL54" s="162">
        <v>0</v>
      </c>
      <c r="BM54" s="162">
        <v>0</v>
      </c>
      <c r="BN54" s="171">
        <v>0</v>
      </c>
      <c r="BO54" s="162">
        <v>0</v>
      </c>
      <c r="BP54" s="162">
        <v>1</v>
      </c>
      <c r="BQ54" s="162">
        <v>0</v>
      </c>
    </row>
    <row r="55" spans="1:69" x14ac:dyDescent="0.3">
      <c r="A55" s="160">
        <v>133329</v>
      </c>
      <c r="B55" s="160">
        <v>3412236</v>
      </c>
      <c r="C55" s="165" t="s">
        <v>513</v>
      </c>
      <c r="D55" s="166" t="s">
        <v>21</v>
      </c>
      <c r="E55" s="163">
        <v>0</v>
      </c>
      <c r="F55" s="162">
        <v>1</v>
      </c>
      <c r="G55" s="162">
        <v>0</v>
      </c>
      <c r="H55" s="162">
        <v>0</v>
      </c>
      <c r="I55" s="162">
        <v>7</v>
      </c>
      <c r="J55" s="162">
        <v>0</v>
      </c>
      <c r="K55" s="162">
        <v>0</v>
      </c>
      <c r="L55" s="162">
        <v>0</v>
      </c>
      <c r="M55" s="162">
        <v>368</v>
      </c>
      <c r="N55" s="162">
        <v>368</v>
      </c>
      <c r="O55" s="162">
        <v>55</v>
      </c>
      <c r="P55" s="162">
        <v>313</v>
      </c>
      <c r="Q55" s="162">
        <v>0</v>
      </c>
      <c r="R55" s="162">
        <v>0</v>
      </c>
      <c r="S55" s="162">
        <v>0</v>
      </c>
      <c r="T55" s="162">
        <v>0</v>
      </c>
      <c r="U55" s="162">
        <v>0</v>
      </c>
      <c r="V55" s="162">
        <v>0</v>
      </c>
      <c r="W55" s="162">
        <v>0</v>
      </c>
      <c r="X55" s="162">
        <v>0</v>
      </c>
      <c r="Y55" s="162">
        <v>0</v>
      </c>
      <c r="Z55" s="162">
        <v>368</v>
      </c>
      <c r="AA55" s="162">
        <v>52.571428571428569</v>
      </c>
      <c r="AB55" s="162">
        <v>198.00000000000014</v>
      </c>
      <c r="AC55" s="162">
        <v>213.00000000000003</v>
      </c>
      <c r="AD55" s="162">
        <v>0</v>
      </c>
      <c r="AE55" s="162">
        <v>0</v>
      </c>
      <c r="AF55" s="162">
        <v>3.9999999999999987</v>
      </c>
      <c r="AG55" s="162">
        <v>1.0000000000000013</v>
      </c>
      <c r="AH55" s="162">
        <v>1.9999999999999993</v>
      </c>
      <c r="AI55" s="162">
        <v>48.000000000000128</v>
      </c>
      <c r="AJ55" s="162">
        <v>81.000000000000028</v>
      </c>
      <c r="AK55" s="162">
        <v>132</v>
      </c>
      <c r="AL55" s="162">
        <v>100.00000000000014</v>
      </c>
      <c r="AM55" s="162">
        <v>0</v>
      </c>
      <c r="AN55" s="162">
        <v>0</v>
      </c>
      <c r="AO55" s="162">
        <v>0</v>
      </c>
      <c r="AP55" s="162">
        <v>0</v>
      </c>
      <c r="AQ55" s="162">
        <v>0</v>
      </c>
      <c r="AR55" s="162">
        <v>0</v>
      </c>
      <c r="AS55" s="162">
        <v>0</v>
      </c>
      <c r="AT55" s="162">
        <v>11.757188498402563</v>
      </c>
      <c r="AU55" s="162">
        <v>17.635782747603844</v>
      </c>
      <c r="AV55" s="162">
        <v>25.865814696485611</v>
      </c>
      <c r="AW55" s="162">
        <v>0</v>
      </c>
      <c r="AX55" s="162">
        <v>0</v>
      </c>
      <c r="AY55" s="162">
        <v>0</v>
      </c>
      <c r="AZ55" s="162">
        <v>7.1955307262569832</v>
      </c>
      <c r="BA55" s="162">
        <v>128.29681978798587</v>
      </c>
      <c r="BB55" s="162">
        <v>150.84098939929331</v>
      </c>
      <c r="BC55" s="162">
        <v>0</v>
      </c>
      <c r="BD55" s="162">
        <v>0</v>
      </c>
      <c r="BE55" s="162">
        <v>0</v>
      </c>
      <c r="BF55" s="162">
        <v>0</v>
      </c>
      <c r="BG55" s="162">
        <v>0</v>
      </c>
      <c r="BH55" s="162">
        <v>0</v>
      </c>
      <c r="BI55" s="162">
        <v>0</v>
      </c>
      <c r="BJ55" s="162">
        <v>0</v>
      </c>
      <c r="BK55" s="162">
        <v>0.34899999999999998</v>
      </c>
      <c r="BL55" s="162">
        <v>0</v>
      </c>
      <c r="BM55" s="162">
        <v>0</v>
      </c>
      <c r="BN55" s="171">
        <v>0</v>
      </c>
      <c r="BO55" s="162">
        <v>0</v>
      </c>
      <c r="BP55" s="162">
        <v>1</v>
      </c>
      <c r="BQ55" s="162">
        <v>0</v>
      </c>
    </row>
    <row r="56" spans="1:69" x14ac:dyDescent="0.3">
      <c r="A56" s="160">
        <v>133330</v>
      </c>
      <c r="B56" s="160">
        <v>3412237</v>
      </c>
      <c r="C56" s="165" t="s">
        <v>514</v>
      </c>
      <c r="D56" s="166" t="s">
        <v>21</v>
      </c>
      <c r="E56" s="163">
        <v>0</v>
      </c>
      <c r="F56" s="162">
        <v>1</v>
      </c>
      <c r="G56" s="162">
        <v>0</v>
      </c>
      <c r="H56" s="162">
        <v>0</v>
      </c>
      <c r="I56" s="162">
        <v>7</v>
      </c>
      <c r="J56" s="162">
        <v>0</v>
      </c>
      <c r="K56" s="162">
        <v>0</v>
      </c>
      <c r="L56" s="162">
        <v>0</v>
      </c>
      <c r="M56" s="162">
        <v>415</v>
      </c>
      <c r="N56" s="162">
        <v>415</v>
      </c>
      <c r="O56" s="162">
        <v>60</v>
      </c>
      <c r="P56" s="162">
        <v>355</v>
      </c>
      <c r="Q56" s="162">
        <v>0</v>
      </c>
      <c r="R56" s="162">
        <v>0</v>
      </c>
      <c r="S56" s="162">
        <v>0</v>
      </c>
      <c r="T56" s="162">
        <v>0</v>
      </c>
      <c r="U56" s="162">
        <v>0</v>
      </c>
      <c r="V56" s="162">
        <v>0</v>
      </c>
      <c r="W56" s="162">
        <v>0</v>
      </c>
      <c r="X56" s="162">
        <v>0</v>
      </c>
      <c r="Y56" s="162">
        <v>0</v>
      </c>
      <c r="Z56" s="162">
        <v>415</v>
      </c>
      <c r="AA56" s="162">
        <v>59.285714285714285</v>
      </c>
      <c r="AB56" s="162">
        <v>65.999999999999901</v>
      </c>
      <c r="AC56" s="162">
        <v>69.000000000000057</v>
      </c>
      <c r="AD56" s="162">
        <v>0</v>
      </c>
      <c r="AE56" s="162">
        <v>0</v>
      </c>
      <c r="AF56" s="162">
        <v>146.70702179176746</v>
      </c>
      <c r="AG56" s="162">
        <v>116.56174334140428</v>
      </c>
      <c r="AH56" s="162">
        <v>11.05326876513319</v>
      </c>
      <c r="AI56" s="162">
        <v>17.082324455205825</v>
      </c>
      <c r="AJ56" s="162">
        <v>58.280871670702346</v>
      </c>
      <c r="AK56" s="162">
        <v>36.174334140435846</v>
      </c>
      <c r="AL56" s="162">
        <v>29.140435835351095</v>
      </c>
      <c r="AM56" s="162">
        <v>0</v>
      </c>
      <c r="AN56" s="162">
        <v>0</v>
      </c>
      <c r="AO56" s="162">
        <v>0</v>
      </c>
      <c r="AP56" s="162">
        <v>0</v>
      </c>
      <c r="AQ56" s="162">
        <v>0</v>
      </c>
      <c r="AR56" s="162">
        <v>0</v>
      </c>
      <c r="AS56" s="162">
        <v>0</v>
      </c>
      <c r="AT56" s="162">
        <v>5.845070422535203</v>
      </c>
      <c r="AU56" s="162">
        <v>8.1830985915492835</v>
      </c>
      <c r="AV56" s="162">
        <v>11.690140845070406</v>
      </c>
      <c r="AW56" s="162">
        <v>0</v>
      </c>
      <c r="AX56" s="162">
        <v>0</v>
      </c>
      <c r="AY56" s="162">
        <v>0</v>
      </c>
      <c r="AZ56" s="162">
        <v>4.0389294403892944</v>
      </c>
      <c r="BA56" s="162">
        <v>119.3623188405797</v>
      </c>
      <c r="BB56" s="162">
        <v>139.53623188405797</v>
      </c>
      <c r="BC56" s="162">
        <v>0</v>
      </c>
      <c r="BD56" s="162">
        <v>0</v>
      </c>
      <c r="BE56" s="162">
        <v>0</v>
      </c>
      <c r="BF56" s="162">
        <v>0</v>
      </c>
      <c r="BG56" s="162">
        <v>0</v>
      </c>
      <c r="BH56" s="162">
        <v>0</v>
      </c>
      <c r="BI56" s="162">
        <v>0</v>
      </c>
      <c r="BJ56" s="162">
        <v>0</v>
      </c>
      <c r="BK56" s="162">
        <v>0.495</v>
      </c>
      <c r="BL56" s="162">
        <v>0</v>
      </c>
      <c r="BM56" s="162">
        <v>0</v>
      </c>
      <c r="BN56" s="171">
        <v>0</v>
      </c>
      <c r="BO56" s="162">
        <v>0</v>
      </c>
      <c r="BP56" s="162">
        <v>1</v>
      </c>
      <c r="BQ56" s="162">
        <v>0</v>
      </c>
    </row>
    <row r="57" spans="1:69" x14ac:dyDescent="0.3">
      <c r="A57" s="160">
        <v>133338</v>
      </c>
      <c r="B57" s="160">
        <v>3412238</v>
      </c>
      <c r="C57" s="165" t="s">
        <v>515</v>
      </c>
      <c r="D57" s="166" t="s">
        <v>21</v>
      </c>
      <c r="E57" s="163">
        <v>0</v>
      </c>
      <c r="F57" s="162">
        <v>1</v>
      </c>
      <c r="G57" s="162">
        <v>0</v>
      </c>
      <c r="H57" s="162">
        <v>0</v>
      </c>
      <c r="I57" s="162">
        <v>7</v>
      </c>
      <c r="J57" s="162">
        <v>0</v>
      </c>
      <c r="K57" s="162">
        <v>0</v>
      </c>
      <c r="L57" s="162">
        <v>0</v>
      </c>
      <c r="M57" s="162">
        <v>334</v>
      </c>
      <c r="N57" s="162">
        <v>334</v>
      </c>
      <c r="O57" s="162">
        <v>50</v>
      </c>
      <c r="P57" s="162">
        <v>284</v>
      </c>
      <c r="Q57" s="162">
        <v>0</v>
      </c>
      <c r="R57" s="162">
        <v>0</v>
      </c>
      <c r="S57" s="162">
        <v>0</v>
      </c>
      <c r="T57" s="162">
        <v>0</v>
      </c>
      <c r="U57" s="162">
        <v>0</v>
      </c>
      <c r="V57" s="162">
        <v>0</v>
      </c>
      <c r="W57" s="162">
        <v>0</v>
      </c>
      <c r="X57" s="162">
        <v>0</v>
      </c>
      <c r="Y57" s="162">
        <v>0</v>
      </c>
      <c r="Z57" s="162">
        <v>334</v>
      </c>
      <c r="AA57" s="162">
        <v>47.714285714285715</v>
      </c>
      <c r="AB57" s="162">
        <v>121.9999999999999</v>
      </c>
      <c r="AC57" s="162">
        <v>130.99999999999986</v>
      </c>
      <c r="AD57" s="162">
        <v>0</v>
      </c>
      <c r="AE57" s="162">
        <v>0</v>
      </c>
      <c r="AF57" s="162">
        <v>2.9999999999999991</v>
      </c>
      <c r="AG57" s="162">
        <v>0</v>
      </c>
      <c r="AH57" s="162">
        <v>3.9999999999999947</v>
      </c>
      <c r="AI57" s="162">
        <v>2.0000000000000004</v>
      </c>
      <c r="AJ57" s="162">
        <v>75.000000000000057</v>
      </c>
      <c r="AK57" s="162">
        <v>142.99999999999991</v>
      </c>
      <c r="AL57" s="162">
        <v>107.00000000000009</v>
      </c>
      <c r="AM57" s="162">
        <v>0</v>
      </c>
      <c r="AN57" s="162">
        <v>0</v>
      </c>
      <c r="AO57" s="162">
        <v>0</v>
      </c>
      <c r="AP57" s="162">
        <v>0</v>
      </c>
      <c r="AQ57" s="162">
        <v>0</v>
      </c>
      <c r="AR57" s="162">
        <v>0</v>
      </c>
      <c r="AS57" s="162">
        <v>0</v>
      </c>
      <c r="AT57" s="162">
        <v>2.352112676056338</v>
      </c>
      <c r="AU57" s="162">
        <v>10.584507042253515</v>
      </c>
      <c r="AV57" s="162">
        <v>14.112676056338039</v>
      </c>
      <c r="AW57" s="162">
        <v>0</v>
      </c>
      <c r="AX57" s="162">
        <v>0</v>
      </c>
      <c r="AY57" s="162">
        <v>0</v>
      </c>
      <c r="AZ57" s="162">
        <v>3.2115384615384617</v>
      </c>
      <c r="BA57" s="162">
        <v>125.77142857142857</v>
      </c>
      <c r="BB57" s="162">
        <v>147.91428571428571</v>
      </c>
      <c r="BC57" s="162">
        <v>0</v>
      </c>
      <c r="BD57" s="162">
        <v>0</v>
      </c>
      <c r="BE57" s="162">
        <v>0</v>
      </c>
      <c r="BF57" s="162">
        <v>0</v>
      </c>
      <c r="BG57" s="162">
        <v>0</v>
      </c>
      <c r="BH57" s="162">
        <v>0</v>
      </c>
      <c r="BI57" s="162">
        <v>0</v>
      </c>
      <c r="BJ57" s="162">
        <v>0</v>
      </c>
      <c r="BK57" s="162">
        <v>0.66700000000000004</v>
      </c>
      <c r="BL57" s="162">
        <v>0</v>
      </c>
      <c r="BM57" s="162">
        <v>0</v>
      </c>
      <c r="BN57" s="171">
        <v>0</v>
      </c>
      <c r="BO57" s="162">
        <v>0</v>
      </c>
      <c r="BP57" s="162">
        <v>1</v>
      </c>
      <c r="BQ57" s="162">
        <v>0</v>
      </c>
    </row>
    <row r="58" spans="1:69" x14ac:dyDescent="0.3">
      <c r="A58" s="160">
        <v>133337</v>
      </c>
      <c r="B58" s="160">
        <v>3412239</v>
      </c>
      <c r="C58" s="165" t="s">
        <v>516</v>
      </c>
      <c r="D58" s="166" t="s">
        <v>21</v>
      </c>
      <c r="E58" s="163">
        <v>0</v>
      </c>
      <c r="F58" s="162">
        <v>1</v>
      </c>
      <c r="G58" s="162">
        <v>0</v>
      </c>
      <c r="H58" s="162">
        <v>0</v>
      </c>
      <c r="I58" s="162">
        <v>7</v>
      </c>
      <c r="J58" s="162">
        <v>0</v>
      </c>
      <c r="K58" s="162">
        <v>0</v>
      </c>
      <c r="L58" s="162">
        <v>0</v>
      </c>
      <c r="M58" s="162">
        <v>195</v>
      </c>
      <c r="N58" s="162">
        <v>195</v>
      </c>
      <c r="O58" s="162">
        <v>25</v>
      </c>
      <c r="P58" s="162">
        <v>170</v>
      </c>
      <c r="Q58" s="162">
        <v>0</v>
      </c>
      <c r="R58" s="162">
        <v>0</v>
      </c>
      <c r="S58" s="162">
        <v>0</v>
      </c>
      <c r="T58" s="162">
        <v>0</v>
      </c>
      <c r="U58" s="162">
        <v>0</v>
      </c>
      <c r="V58" s="162">
        <v>0</v>
      </c>
      <c r="W58" s="162">
        <v>0</v>
      </c>
      <c r="X58" s="162">
        <v>0</v>
      </c>
      <c r="Y58" s="162">
        <v>0</v>
      </c>
      <c r="Z58" s="162">
        <v>195</v>
      </c>
      <c r="AA58" s="162">
        <v>27.857142857142858</v>
      </c>
      <c r="AB58" s="162">
        <v>64.999999999999929</v>
      </c>
      <c r="AC58" s="162">
        <v>65.999999999999901</v>
      </c>
      <c r="AD58" s="162">
        <v>0</v>
      </c>
      <c r="AE58" s="162">
        <v>0</v>
      </c>
      <c r="AF58" s="162">
        <v>20.000000000000085</v>
      </c>
      <c r="AG58" s="162">
        <v>22.000000000000036</v>
      </c>
      <c r="AH58" s="162">
        <v>7.9999999999999947</v>
      </c>
      <c r="AI58" s="162">
        <v>20.000000000000085</v>
      </c>
      <c r="AJ58" s="162">
        <v>80.999999999999929</v>
      </c>
      <c r="AK58" s="162">
        <v>16.000000000000011</v>
      </c>
      <c r="AL58" s="162">
        <v>28.000000000000078</v>
      </c>
      <c r="AM58" s="162">
        <v>0</v>
      </c>
      <c r="AN58" s="162">
        <v>0</v>
      </c>
      <c r="AO58" s="162">
        <v>0</v>
      </c>
      <c r="AP58" s="162">
        <v>0</v>
      </c>
      <c r="AQ58" s="162">
        <v>0</v>
      </c>
      <c r="AR58" s="162">
        <v>0</v>
      </c>
      <c r="AS58" s="162">
        <v>0</v>
      </c>
      <c r="AT58" s="162">
        <v>2.2941176470588154</v>
      </c>
      <c r="AU58" s="162">
        <v>4.5882352941176503</v>
      </c>
      <c r="AV58" s="162">
        <v>5.7352941176470686</v>
      </c>
      <c r="AW58" s="162">
        <v>0</v>
      </c>
      <c r="AX58" s="162">
        <v>0</v>
      </c>
      <c r="AY58" s="162">
        <v>0</v>
      </c>
      <c r="AZ58" s="162">
        <v>2.8536585365853662</v>
      </c>
      <c r="BA58" s="162">
        <v>63.872832369942195</v>
      </c>
      <c r="BB58" s="162">
        <v>73.265895953757223</v>
      </c>
      <c r="BC58" s="162">
        <v>0</v>
      </c>
      <c r="BD58" s="162">
        <v>0</v>
      </c>
      <c r="BE58" s="162">
        <v>0</v>
      </c>
      <c r="BF58" s="162">
        <v>0</v>
      </c>
      <c r="BG58" s="162">
        <v>0</v>
      </c>
      <c r="BH58" s="162">
        <v>0</v>
      </c>
      <c r="BI58" s="162">
        <v>0</v>
      </c>
      <c r="BJ58" s="162">
        <v>0</v>
      </c>
      <c r="BK58" s="162">
        <v>0.55300000000000005</v>
      </c>
      <c r="BL58" s="162">
        <v>0</v>
      </c>
      <c r="BM58" s="162">
        <v>0</v>
      </c>
      <c r="BN58" s="171">
        <v>0</v>
      </c>
      <c r="BO58" s="162">
        <v>0</v>
      </c>
      <c r="BP58" s="162">
        <v>1</v>
      </c>
      <c r="BQ58" s="162">
        <v>0</v>
      </c>
    </row>
    <row r="59" spans="1:69" x14ac:dyDescent="0.3">
      <c r="A59" s="160">
        <v>133331</v>
      </c>
      <c r="B59" s="160">
        <v>3412240</v>
      </c>
      <c r="C59" s="165" t="s">
        <v>517</v>
      </c>
      <c r="D59" s="166" t="s">
        <v>21</v>
      </c>
      <c r="E59" s="163">
        <v>0</v>
      </c>
      <c r="F59" s="162">
        <v>1</v>
      </c>
      <c r="G59" s="162">
        <v>0</v>
      </c>
      <c r="H59" s="162">
        <v>0</v>
      </c>
      <c r="I59" s="162">
        <v>7</v>
      </c>
      <c r="J59" s="162">
        <v>0</v>
      </c>
      <c r="K59" s="162">
        <v>0</v>
      </c>
      <c r="L59" s="162">
        <v>0</v>
      </c>
      <c r="M59" s="162">
        <v>609.5</v>
      </c>
      <c r="N59" s="162">
        <v>609.5</v>
      </c>
      <c r="O59" s="162">
        <v>107.5</v>
      </c>
      <c r="P59" s="162">
        <v>502</v>
      </c>
      <c r="Q59" s="162">
        <v>0</v>
      </c>
      <c r="R59" s="162">
        <v>0</v>
      </c>
      <c r="S59" s="162">
        <v>0</v>
      </c>
      <c r="T59" s="162">
        <v>0</v>
      </c>
      <c r="U59" s="162">
        <v>0</v>
      </c>
      <c r="V59" s="162">
        <v>0</v>
      </c>
      <c r="W59" s="162">
        <v>0</v>
      </c>
      <c r="X59" s="162">
        <v>0</v>
      </c>
      <c r="Y59" s="162">
        <v>0</v>
      </c>
      <c r="Z59" s="162">
        <v>609.5</v>
      </c>
      <c r="AA59" s="162">
        <v>87.071428571428569</v>
      </c>
      <c r="AB59" s="162">
        <v>222.38513513513524</v>
      </c>
      <c r="AC59" s="162">
        <v>245.03547297297294</v>
      </c>
      <c r="AD59" s="162">
        <v>0</v>
      </c>
      <c r="AE59" s="162">
        <v>0</v>
      </c>
      <c r="AF59" s="162">
        <v>23.679898648648678</v>
      </c>
      <c r="AG59" s="162">
        <v>13.384290540540565</v>
      </c>
      <c r="AH59" s="162">
        <v>3.0886824324324338</v>
      </c>
      <c r="AI59" s="162">
        <v>13.384290540540565</v>
      </c>
      <c r="AJ59" s="162">
        <v>28.827702702702705</v>
      </c>
      <c r="AK59" s="162">
        <v>413.88344594594588</v>
      </c>
      <c r="AL59" s="162">
        <v>113.25168918918931</v>
      </c>
      <c r="AM59" s="162">
        <v>0</v>
      </c>
      <c r="AN59" s="162">
        <v>0</v>
      </c>
      <c r="AO59" s="162">
        <v>0</v>
      </c>
      <c r="AP59" s="162">
        <v>0</v>
      </c>
      <c r="AQ59" s="162">
        <v>0</v>
      </c>
      <c r="AR59" s="162">
        <v>0</v>
      </c>
      <c r="AS59" s="162">
        <v>0</v>
      </c>
      <c r="AT59" s="162">
        <v>26.71115537848604</v>
      </c>
      <c r="AU59" s="162">
        <v>55.850597609561774</v>
      </c>
      <c r="AV59" s="162">
        <v>89.846613545816709</v>
      </c>
      <c r="AW59" s="162">
        <v>0</v>
      </c>
      <c r="AX59" s="162">
        <v>0</v>
      </c>
      <c r="AY59" s="162">
        <v>0</v>
      </c>
      <c r="AZ59" s="162">
        <v>7.5114436619718301</v>
      </c>
      <c r="BA59" s="162">
        <v>196.47950819672133</v>
      </c>
      <c r="BB59" s="162">
        <v>238.55430327868854</v>
      </c>
      <c r="BC59" s="162">
        <v>0</v>
      </c>
      <c r="BD59" s="162">
        <v>0</v>
      </c>
      <c r="BE59" s="162">
        <v>0</v>
      </c>
      <c r="BF59" s="162">
        <v>0</v>
      </c>
      <c r="BG59" s="162">
        <v>0</v>
      </c>
      <c r="BH59" s="162">
        <v>0</v>
      </c>
      <c r="BI59" s="162">
        <v>0</v>
      </c>
      <c r="BJ59" s="162">
        <v>0</v>
      </c>
      <c r="BK59" s="162">
        <v>0.60299999999999998</v>
      </c>
      <c r="BL59" s="162">
        <v>0</v>
      </c>
      <c r="BM59" s="162">
        <v>0</v>
      </c>
      <c r="BN59" s="171">
        <v>0</v>
      </c>
      <c r="BO59" s="162">
        <v>0</v>
      </c>
      <c r="BP59" s="162">
        <v>1</v>
      </c>
      <c r="BQ59" s="162">
        <v>0</v>
      </c>
    </row>
    <row r="60" spans="1:69" x14ac:dyDescent="0.3">
      <c r="A60" s="160">
        <v>133334</v>
      </c>
      <c r="B60" s="160">
        <v>3412241</v>
      </c>
      <c r="C60" s="165" t="s">
        <v>518</v>
      </c>
      <c r="D60" s="166" t="s">
        <v>21</v>
      </c>
      <c r="E60" s="163">
        <v>0</v>
      </c>
      <c r="F60" s="162">
        <v>1</v>
      </c>
      <c r="G60" s="162">
        <v>0</v>
      </c>
      <c r="H60" s="162">
        <v>0</v>
      </c>
      <c r="I60" s="162">
        <v>7</v>
      </c>
      <c r="J60" s="162">
        <v>0</v>
      </c>
      <c r="K60" s="162">
        <v>0</v>
      </c>
      <c r="L60" s="162">
        <v>0</v>
      </c>
      <c r="M60" s="162">
        <v>414</v>
      </c>
      <c r="N60" s="162">
        <v>414</v>
      </c>
      <c r="O60" s="162">
        <v>62</v>
      </c>
      <c r="P60" s="162">
        <v>352</v>
      </c>
      <c r="Q60" s="162">
        <v>0</v>
      </c>
      <c r="R60" s="162">
        <v>0</v>
      </c>
      <c r="S60" s="162">
        <v>0</v>
      </c>
      <c r="T60" s="162">
        <v>0</v>
      </c>
      <c r="U60" s="162">
        <v>0</v>
      </c>
      <c r="V60" s="162">
        <v>0</v>
      </c>
      <c r="W60" s="162">
        <v>0</v>
      </c>
      <c r="X60" s="162">
        <v>0</v>
      </c>
      <c r="Y60" s="162">
        <v>0</v>
      </c>
      <c r="Z60" s="162">
        <v>414</v>
      </c>
      <c r="AA60" s="162">
        <v>59.142857142857146</v>
      </c>
      <c r="AB60" s="162">
        <v>117.00000000000004</v>
      </c>
      <c r="AC60" s="162">
        <v>126.0000000000002</v>
      </c>
      <c r="AD60" s="162">
        <v>0</v>
      </c>
      <c r="AE60" s="162">
        <v>0</v>
      </c>
      <c r="AF60" s="162">
        <v>114.27602905569023</v>
      </c>
      <c r="AG60" s="162">
        <v>42.101694915254122</v>
      </c>
      <c r="AH60" s="162">
        <v>87.210653753026477</v>
      </c>
      <c r="AI60" s="162">
        <v>95.230024213075254</v>
      </c>
      <c r="AJ60" s="162">
        <v>19.046004842615009</v>
      </c>
      <c r="AK60" s="162">
        <v>32.077481840193705</v>
      </c>
      <c r="AL60" s="162">
        <v>24.058111380145299</v>
      </c>
      <c r="AM60" s="162">
        <v>0</v>
      </c>
      <c r="AN60" s="162">
        <v>0</v>
      </c>
      <c r="AO60" s="162">
        <v>0</v>
      </c>
      <c r="AP60" s="162">
        <v>0</v>
      </c>
      <c r="AQ60" s="162">
        <v>0</v>
      </c>
      <c r="AR60" s="162">
        <v>0</v>
      </c>
      <c r="AS60" s="162">
        <v>0</v>
      </c>
      <c r="AT60" s="162">
        <v>7.056818181818163</v>
      </c>
      <c r="AU60" s="162">
        <v>14.113636363636369</v>
      </c>
      <c r="AV60" s="162">
        <v>17.642045454545471</v>
      </c>
      <c r="AW60" s="162">
        <v>0</v>
      </c>
      <c r="AX60" s="162">
        <v>0</v>
      </c>
      <c r="AY60" s="162">
        <v>0</v>
      </c>
      <c r="AZ60" s="162">
        <v>1.0375939849624061</v>
      </c>
      <c r="BA60" s="162">
        <v>97.777777777777786</v>
      </c>
      <c r="BB60" s="162">
        <v>115</v>
      </c>
      <c r="BC60" s="162">
        <v>0</v>
      </c>
      <c r="BD60" s="162">
        <v>0</v>
      </c>
      <c r="BE60" s="162">
        <v>0</v>
      </c>
      <c r="BF60" s="162">
        <v>0</v>
      </c>
      <c r="BG60" s="162">
        <v>0</v>
      </c>
      <c r="BH60" s="162">
        <v>0</v>
      </c>
      <c r="BI60" s="162">
        <v>0</v>
      </c>
      <c r="BJ60" s="162">
        <v>0</v>
      </c>
      <c r="BK60" s="162">
        <v>0.54600000000000004</v>
      </c>
      <c r="BL60" s="162">
        <v>0</v>
      </c>
      <c r="BM60" s="162">
        <v>0</v>
      </c>
      <c r="BN60" s="171">
        <v>0</v>
      </c>
      <c r="BO60" s="162">
        <v>0</v>
      </c>
      <c r="BP60" s="162">
        <v>1</v>
      </c>
      <c r="BQ60" s="162">
        <v>0</v>
      </c>
    </row>
    <row r="61" spans="1:69" x14ac:dyDescent="0.3">
      <c r="A61" s="160">
        <v>136118</v>
      </c>
      <c r="B61" s="160">
        <v>3412242</v>
      </c>
      <c r="C61" s="165" t="s">
        <v>519</v>
      </c>
      <c r="D61" s="166" t="s">
        <v>21</v>
      </c>
      <c r="E61" s="163">
        <v>0</v>
      </c>
      <c r="F61" s="162">
        <v>1</v>
      </c>
      <c r="G61" s="162">
        <v>0</v>
      </c>
      <c r="H61" s="162">
        <v>0</v>
      </c>
      <c r="I61" s="162">
        <v>7</v>
      </c>
      <c r="J61" s="162">
        <v>0</v>
      </c>
      <c r="K61" s="162">
        <v>0</v>
      </c>
      <c r="L61" s="162">
        <v>0</v>
      </c>
      <c r="M61" s="162">
        <v>471</v>
      </c>
      <c r="N61" s="162">
        <v>471</v>
      </c>
      <c r="O61" s="162">
        <v>69</v>
      </c>
      <c r="P61" s="162">
        <v>402</v>
      </c>
      <c r="Q61" s="162">
        <v>0</v>
      </c>
      <c r="R61" s="162">
        <v>0</v>
      </c>
      <c r="S61" s="162">
        <v>0</v>
      </c>
      <c r="T61" s="162">
        <v>0</v>
      </c>
      <c r="U61" s="162">
        <v>0</v>
      </c>
      <c r="V61" s="162">
        <v>0</v>
      </c>
      <c r="W61" s="162">
        <v>0</v>
      </c>
      <c r="X61" s="162">
        <v>0</v>
      </c>
      <c r="Y61" s="162">
        <v>0</v>
      </c>
      <c r="Z61" s="162">
        <v>471</v>
      </c>
      <c r="AA61" s="162">
        <v>67.285714285714292</v>
      </c>
      <c r="AB61" s="162">
        <v>229.00000000000006</v>
      </c>
      <c r="AC61" s="162">
        <v>232.99999999999997</v>
      </c>
      <c r="AD61" s="162">
        <v>0</v>
      </c>
      <c r="AE61" s="162">
        <v>0</v>
      </c>
      <c r="AF61" s="162">
        <v>10.042643923240947</v>
      </c>
      <c r="AG61" s="162">
        <v>2.0085287846481892</v>
      </c>
      <c r="AH61" s="162">
        <v>14.059701492537306</v>
      </c>
      <c r="AI61" s="162">
        <v>51.217484008528629</v>
      </c>
      <c r="AJ61" s="162">
        <v>87.371002132196153</v>
      </c>
      <c r="AK61" s="162">
        <v>266.13006396588497</v>
      </c>
      <c r="AL61" s="162">
        <v>40.170575692963737</v>
      </c>
      <c r="AM61" s="162">
        <v>0</v>
      </c>
      <c r="AN61" s="162">
        <v>0</v>
      </c>
      <c r="AO61" s="162">
        <v>0</v>
      </c>
      <c r="AP61" s="162">
        <v>0</v>
      </c>
      <c r="AQ61" s="162">
        <v>0</v>
      </c>
      <c r="AR61" s="162">
        <v>0</v>
      </c>
      <c r="AS61" s="162">
        <v>0</v>
      </c>
      <c r="AT61" s="162">
        <v>74.985074626865455</v>
      </c>
      <c r="AU61" s="162">
        <v>138.2537313432837</v>
      </c>
      <c r="AV61" s="162">
        <v>186.29104477611918</v>
      </c>
      <c r="AW61" s="162">
        <v>0</v>
      </c>
      <c r="AX61" s="162">
        <v>0</v>
      </c>
      <c r="AY61" s="162">
        <v>0</v>
      </c>
      <c r="AZ61" s="162">
        <v>7.0903225806451617</v>
      </c>
      <c r="BA61" s="162">
        <v>162.5923566878981</v>
      </c>
      <c r="BB61" s="162">
        <v>190.5</v>
      </c>
      <c r="BC61" s="162">
        <v>0</v>
      </c>
      <c r="BD61" s="162">
        <v>0</v>
      </c>
      <c r="BE61" s="162">
        <v>0</v>
      </c>
      <c r="BF61" s="162">
        <v>0</v>
      </c>
      <c r="BG61" s="162">
        <v>0</v>
      </c>
      <c r="BH61" s="162">
        <v>0</v>
      </c>
      <c r="BI61" s="162">
        <v>32.740000000000038</v>
      </c>
      <c r="BJ61" s="162">
        <v>0</v>
      </c>
      <c r="BK61" s="162">
        <v>0.59499999999999997</v>
      </c>
      <c r="BL61" s="162">
        <v>0</v>
      </c>
      <c r="BM61" s="162">
        <v>0</v>
      </c>
      <c r="BN61" s="171">
        <v>0</v>
      </c>
      <c r="BO61" s="162">
        <v>0</v>
      </c>
      <c r="BP61" s="162">
        <v>1</v>
      </c>
      <c r="BQ61" s="162">
        <v>0</v>
      </c>
    </row>
    <row r="62" spans="1:69" x14ac:dyDescent="0.3">
      <c r="A62" s="160">
        <v>104613</v>
      </c>
      <c r="B62" s="160">
        <v>3413001</v>
      </c>
      <c r="C62" s="165" t="s">
        <v>520</v>
      </c>
      <c r="D62" s="166" t="s">
        <v>21</v>
      </c>
      <c r="E62" s="163">
        <v>0</v>
      </c>
      <c r="F62" s="162">
        <v>1</v>
      </c>
      <c r="G62" s="162">
        <v>0</v>
      </c>
      <c r="H62" s="162">
        <v>0</v>
      </c>
      <c r="I62" s="162">
        <v>7</v>
      </c>
      <c r="J62" s="162">
        <v>0</v>
      </c>
      <c r="K62" s="162">
        <v>0</v>
      </c>
      <c r="L62" s="162">
        <v>0</v>
      </c>
      <c r="M62" s="162">
        <v>249</v>
      </c>
      <c r="N62" s="162">
        <v>249</v>
      </c>
      <c r="O62" s="162">
        <v>37</v>
      </c>
      <c r="P62" s="162">
        <v>212</v>
      </c>
      <c r="Q62" s="162">
        <v>0</v>
      </c>
      <c r="R62" s="162">
        <v>0</v>
      </c>
      <c r="S62" s="162">
        <v>0</v>
      </c>
      <c r="T62" s="162">
        <v>0</v>
      </c>
      <c r="U62" s="162">
        <v>0</v>
      </c>
      <c r="V62" s="162">
        <v>0</v>
      </c>
      <c r="W62" s="162">
        <v>0</v>
      </c>
      <c r="X62" s="162">
        <v>0</v>
      </c>
      <c r="Y62" s="162">
        <v>0</v>
      </c>
      <c r="Z62" s="162">
        <v>249</v>
      </c>
      <c r="AA62" s="162">
        <v>35.571428571428569</v>
      </c>
      <c r="AB62" s="162">
        <v>135.99999999999991</v>
      </c>
      <c r="AC62" s="162">
        <v>138.00000000000011</v>
      </c>
      <c r="AD62" s="162">
        <v>0</v>
      </c>
      <c r="AE62" s="162">
        <v>0</v>
      </c>
      <c r="AF62" s="162">
        <v>12.048387096774182</v>
      </c>
      <c r="AG62" s="162">
        <v>0</v>
      </c>
      <c r="AH62" s="162">
        <v>1.0040322580645162</v>
      </c>
      <c r="AI62" s="162">
        <v>1.0040322580645162</v>
      </c>
      <c r="AJ62" s="162">
        <v>17.068548387096776</v>
      </c>
      <c r="AK62" s="162">
        <v>151.60887096774206</v>
      </c>
      <c r="AL62" s="162">
        <v>66.266129032258192</v>
      </c>
      <c r="AM62" s="162">
        <v>0</v>
      </c>
      <c r="AN62" s="162">
        <v>0</v>
      </c>
      <c r="AO62" s="162">
        <v>0</v>
      </c>
      <c r="AP62" s="162">
        <v>0</v>
      </c>
      <c r="AQ62" s="162">
        <v>0</v>
      </c>
      <c r="AR62" s="162">
        <v>0</v>
      </c>
      <c r="AS62" s="162">
        <v>0</v>
      </c>
      <c r="AT62" s="162">
        <v>14.09433962264152</v>
      </c>
      <c r="AU62" s="162">
        <v>18.792452830188669</v>
      </c>
      <c r="AV62" s="162">
        <v>21.141509433962266</v>
      </c>
      <c r="AW62" s="162">
        <v>0</v>
      </c>
      <c r="AX62" s="162">
        <v>0</v>
      </c>
      <c r="AY62" s="162">
        <v>0</v>
      </c>
      <c r="AZ62" s="162">
        <v>1.9999999999999998</v>
      </c>
      <c r="BA62" s="162">
        <v>65.864077669902912</v>
      </c>
      <c r="BB62" s="162">
        <v>77.359223300970868</v>
      </c>
      <c r="BC62" s="162">
        <v>0</v>
      </c>
      <c r="BD62" s="162">
        <v>0</v>
      </c>
      <c r="BE62" s="162">
        <v>0</v>
      </c>
      <c r="BF62" s="162">
        <v>0</v>
      </c>
      <c r="BG62" s="162">
        <v>0</v>
      </c>
      <c r="BH62" s="162">
        <v>0</v>
      </c>
      <c r="BI62" s="162">
        <v>1.0599999999999992</v>
      </c>
      <c r="BJ62" s="162">
        <v>0</v>
      </c>
      <c r="BK62" s="162">
        <v>0.38500000000000001</v>
      </c>
      <c r="BL62" s="162">
        <v>0</v>
      </c>
      <c r="BM62" s="162">
        <v>0</v>
      </c>
      <c r="BN62" s="171">
        <v>0</v>
      </c>
      <c r="BO62" s="162">
        <v>0</v>
      </c>
      <c r="BP62" s="162">
        <v>1</v>
      </c>
      <c r="BQ62" s="162">
        <v>0</v>
      </c>
    </row>
    <row r="63" spans="1:69" x14ac:dyDescent="0.3">
      <c r="A63" s="160">
        <v>104616</v>
      </c>
      <c r="B63" s="160">
        <v>3413015</v>
      </c>
      <c r="C63" s="165" t="s">
        <v>521</v>
      </c>
      <c r="D63" s="166" t="s">
        <v>21</v>
      </c>
      <c r="E63" s="163">
        <v>0</v>
      </c>
      <c r="F63" s="162">
        <v>1</v>
      </c>
      <c r="G63" s="162">
        <v>0</v>
      </c>
      <c r="H63" s="162">
        <v>0</v>
      </c>
      <c r="I63" s="162">
        <v>7</v>
      </c>
      <c r="J63" s="162">
        <v>0</v>
      </c>
      <c r="K63" s="162">
        <v>0</v>
      </c>
      <c r="L63" s="162">
        <v>0</v>
      </c>
      <c r="M63" s="162">
        <v>156</v>
      </c>
      <c r="N63" s="162">
        <v>156</v>
      </c>
      <c r="O63" s="162">
        <v>17</v>
      </c>
      <c r="P63" s="162">
        <v>139</v>
      </c>
      <c r="Q63" s="162">
        <v>0</v>
      </c>
      <c r="R63" s="162">
        <v>0</v>
      </c>
      <c r="S63" s="162">
        <v>0</v>
      </c>
      <c r="T63" s="162">
        <v>0</v>
      </c>
      <c r="U63" s="162">
        <v>0</v>
      </c>
      <c r="V63" s="162">
        <v>0</v>
      </c>
      <c r="W63" s="162">
        <v>0</v>
      </c>
      <c r="X63" s="162">
        <v>0</v>
      </c>
      <c r="Y63" s="162">
        <v>0</v>
      </c>
      <c r="Z63" s="162">
        <v>156</v>
      </c>
      <c r="AA63" s="162">
        <v>22.285714285714285</v>
      </c>
      <c r="AB63" s="162">
        <v>78.999999999999943</v>
      </c>
      <c r="AC63" s="162">
        <v>82.000000000000057</v>
      </c>
      <c r="AD63" s="162">
        <v>0</v>
      </c>
      <c r="AE63" s="162">
        <v>0</v>
      </c>
      <c r="AF63" s="162">
        <v>35.454545454545411</v>
      </c>
      <c r="AG63" s="162">
        <v>12.155844155844154</v>
      </c>
      <c r="AH63" s="162">
        <v>29.376623376623328</v>
      </c>
      <c r="AI63" s="162">
        <v>8.1038961038961119</v>
      </c>
      <c r="AJ63" s="162">
        <v>20.25974025974028</v>
      </c>
      <c r="AK63" s="162">
        <v>15.194805194805193</v>
      </c>
      <c r="AL63" s="162">
        <v>35.454545454545411</v>
      </c>
      <c r="AM63" s="162">
        <v>0</v>
      </c>
      <c r="AN63" s="162">
        <v>0</v>
      </c>
      <c r="AO63" s="162">
        <v>0</v>
      </c>
      <c r="AP63" s="162">
        <v>0</v>
      </c>
      <c r="AQ63" s="162">
        <v>0</v>
      </c>
      <c r="AR63" s="162">
        <v>0</v>
      </c>
      <c r="AS63" s="162">
        <v>0</v>
      </c>
      <c r="AT63" s="162">
        <v>8.9784172661870549</v>
      </c>
      <c r="AU63" s="162">
        <v>12.34532374100719</v>
      </c>
      <c r="AV63" s="162">
        <v>16.834532374100689</v>
      </c>
      <c r="AW63" s="162">
        <v>0</v>
      </c>
      <c r="AX63" s="162">
        <v>0</v>
      </c>
      <c r="AY63" s="162">
        <v>0</v>
      </c>
      <c r="AZ63" s="162">
        <v>0</v>
      </c>
      <c r="BA63" s="162">
        <v>62.550000000000004</v>
      </c>
      <c r="BB63" s="162">
        <v>70.2</v>
      </c>
      <c r="BC63" s="162">
        <v>0</v>
      </c>
      <c r="BD63" s="162">
        <v>0</v>
      </c>
      <c r="BE63" s="162">
        <v>0</v>
      </c>
      <c r="BF63" s="162">
        <v>0</v>
      </c>
      <c r="BG63" s="162">
        <v>0</v>
      </c>
      <c r="BH63" s="162">
        <v>0</v>
      </c>
      <c r="BI63" s="162">
        <v>11.640000000000059</v>
      </c>
      <c r="BJ63" s="162">
        <v>0</v>
      </c>
      <c r="BK63" s="162">
        <v>0.314</v>
      </c>
      <c r="BL63" s="162">
        <v>0</v>
      </c>
      <c r="BM63" s="162">
        <v>0</v>
      </c>
      <c r="BN63" s="171">
        <v>0</v>
      </c>
      <c r="BO63" s="162">
        <v>0</v>
      </c>
      <c r="BP63" s="162">
        <v>1</v>
      </c>
      <c r="BQ63" s="162">
        <v>0</v>
      </c>
    </row>
    <row r="64" spans="1:69" x14ac:dyDescent="0.3">
      <c r="A64" s="160">
        <v>133333</v>
      </c>
      <c r="B64" s="160">
        <v>3413021</v>
      </c>
      <c r="C64" s="165" t="s">
        <v>522</v>
      </c>
      <c r="D64" s="166" t="s">
        <v>21</v>
      </c>
      <c r="E64" s="163">
        <v>0</v>
      </c>
      <c r="F64" s="162">
        <v>1</v>
      </c>
      <c r="G64" s="162">
        <v>0</v>
      </c>
      <c r="H64" s="162">
        <v>0</v>
      </c>
      <c r="I64" s="162">
        <v>7</v>
      </c>
      <c r="J64" s="162">
        <v>0</v>
      </c>
      <c r="K64" s="162">
        <v>0</v>
      </c>
      <c r="L64" s="162">
        <v>0</v>
      </c>
      <c r="M64" s="162">
        <v>419</v>
      </c>
      <c r="N64" s="162">
        <v>419</v>
      </c>
      <c r="O64" s="162">
        <v>63</v>
      </c>
      <c r="P64" s="162">
        <v>356</v>
      </c>
      <c r="Q64" s="162">
        <v>0</v>
      </c>
      <c r="R64" s="162">
        <v>0</v>
      </c>
      <c r="S64" s="162">
        <v>0</v>
      </c>
      <c r="T64" s="162">
        <v>0</v>
      </c>
      <c r="U64" s="162">
        <v>0</v>
      </c>
      <c r="V64" s="162">
        <v>0</v>
      </c>
      <c r="W64" s="162">
        <v>0</v>
      </c>
      <c r="X64" s="162">
        <v>0</v>
      </c>
      <c r="Y64" s="162">
        <v>0</v>
      </c>
      <c r="Z64" s="162">
        <v>419</v>
      </c>
      <c r="AA64" s="162">
        <v>59.857142857142854</v>
      </c>
      <c r="AB64" s="162">
        <v>191.99999999999994</v>
      </c>
      <c r="AC64" s="162">
        <v>204.00000000000003</v>
      </c>
      <c r="AD64" s="162">
        <v>0</v>
      </c>
      <c r="AE64" s="162">
        <v>0</v>
      </c>
      <c r="AF64" s="162">
        <v>2</v>
      </c>
      <c r="AG64" s="162">
        <v>0</v>
      </c>
      <c r="AH64" s="162">
        <v>5.0000000000000098</v>
      </c>
      <c r="AI64" s="162">
        <v>81.000000000000199</v>
      </c>
      <c r="AJ64" s="162">
        <v>31.000000000000004</v>
      </c>
      <c r="AK64" s="162">
        <v>160.99999999999986</v>
      </c>
      <c r="AL64" s="162">
        <v>138.99999999999994</v>
      </c>
      <c r="AM64" s="162">
        <v>0</v>
      </c>
      <c r="AN64" s="162">
        <v>0</v>
      </c>
      <c r="AO64" s="162">
        <v>0</v>
      </c>
      <c r="AP64" s="162">
        <v>0</v>
      </c>
      <c r="AQ64" s="162">
        <v>0</v>
      </c>
      <c r="AR64" s="162">
        <v>0</v>
      </c>
      <c r="AS64" s="162">
        <v>0</v>
      </c>
      <c r="AT64" s="162">
        <v>8.2387640449438173</v>
      </c>
      <c r="AU64" s="162">
        <v>18.831460674157302</v>
      </c>
      <c r="AV64" s="162">
        <v>29.424157303370787</v>
      </c>
      <c r="AW64" s="162">
        <v>0</v>
      </c>
      <c r="AX64" s="162">
        <v>0</v>
      </c>
      <c r="AY64" s="162">
        <v>0</v>
      </c>
      <c r="AZ64" s="162">
        <v>3.0143884892086334</v>
      </c>
      <c r="BA64" s="162">
        <v>146.88825214899714</v>
      </c>
      <c r="BB64" s="162">
        <v>172.88252148997134</v>
      </c>
      <c r="BC64" s="162">
        <v>0</v>
      </c>
      <c r="BD64" s="162">
        <v>0</v>
      </c>
      <c r="BE64" s="162">
        <v>0</v>
      </c>
      <c r="BF64" s="162">
        <v>0</v>
      </c>
      <c r="BG64" s="162">
        <v>0</v>
      </c>
      <c r="BH64" s="162">
        <v>0</v>
      </c>
      <c r="BI64" s="162">
        <v>0</v>
      </c>
      <c r="BJ64" s="162">
        <v>0</v>
      </c>
      <c r="BK64" s="162">
        <v>0.67300000000000004</v>
      </c>
      <c r="BL64" s="162">
        <v>0</v>
      </c>
      <c r="BM64" s="162">
        <v>0</v>
      </c>
      <c r="BN64" s="171">
        <v>0</v>
      </c>
      <c r="BO64" s="162">
        <v>0</v>
      </c>
      <c r="BP64" s="162">
        <v>1</v>
      </c>
      <c r="BQ64" s="162">
        <v>0</v>
      </c>
    </row>
    <row r="65" spans="1:69" x14ac:dyDescent="0.3">
      <c r="A65" s="160">
        <v>133336</v>
      </c>
      <c r="B65" s="160">
        <v>3413022</v>
      </c>
      <c r="C65" s="165" t="s">
        <v>523</v>
      </c>
      <c r="D65" s="166" t="s">
        <v>21</v>
      </c>
      <c r="E65" s="163">
        <v>0</v>
      </c>
      <c r="F65" s="162">
        <v>1</v>
      </c>
      <c r="G65" s="162">
        <v>0</v>
      </c>
      <c r="H65" s="162">
        <v>0</v>
      </c>
      <c r="I65" s="162">
        <v>7</v>
      </c>
      <c r="J65" s="162">
        <v>0</v>
      </c>
      <c r="K65" s="162">
        <v>0</v>
      </c>
      <c r="L65" s="162">
        <v>0</v>
      </c>
      <c r="M65" s="162">
        <v>415</v>
      </c>
      <c r="N65" s="162">
        <v>415</v>
      </c>
      <c r="O65" s="162">
        <v>60</v>
      </c>
      <c r="P65" s="162">
        <v>355</v>
      </c>
      <c r="Q65" s="162">
        <v>0</v>
      </c>
      <c r="R65" s="162">
        <v>0</v>
      </c>
      <c r="S65" s="162">
        <v>0</v>
      </c>
      <c r="T65" s="162">
        <v>0</v>
      </c>
      <c r="U65" s="162">
        <v>0</v>
      </c>
      <c r="V65" s="162">
        <v>0</v>
      </c>
      <c r="W65" s="162">
        <v>0</v>
      </c>
      <c r="X65" s="162">
        <v>0</v>
      </c>
      <c r="Y65" s="162">
        <v>0</v>
      </c>
      <c r="Z65" s="162">
        <v>415</v>
      </c>
      <c r="AA65" s="162">
        <v>59.285714285714285</v>
      </c>
      <c r="AB65" s="162">
        <v>183.00000000000009</v>
      </c>
      <c r="AC65" s="162">
        <v>196</v>
      </c>
      <c r="AD65" s="162">
        <v>0</v>
      </c>
      <c r="AE65" s="162">
        <v>0</v>
      </c>
      <c r="AF65" s="162">
        <v>7.9999999999999831</v>
      </c>
      <c r="AG65" s="162">
        <v>0</v>
      </c>
      <c r="AH65" s="162">
        <v>2.0000000000000018</v>
      </c>
      <c r="AI65" s="162">
        <v>94.999999999999829</v>
      </c>
      <c r="AJ65" s="162">
        <v>126.99999999999993</v>
      </c>
      <c r="AK65" s="162">
        <v>130.00000000000009</v>
      </c>
      <c r="AL65" s="162">
        <v>53.000000000000014</v>
      </c>
      <c r="AM65" s="162">
        <v>0</v>
      </c>
      <c r="AN65" s="162">
        <v>0</v>
      </c>
      <c r="AO65" s="162">
        <v>0</v>
      </c>
      <c r="AP65" s="162">
        <v>0</v>
      </c>
      <c r="AQ65" s="162">
        <v>0</v>
      </c>
      <c r="AR65" s="162">
        <v>0</v>
      </c>
      <c r="AS65" s="162">
        <v>0</v>
      </c>
      <c r="AT65" s="162">
        <v>3.5070422535211256</v>
      </c>
      <c r="AU65" s="162">
        <v>11.690140845070406</v>
      </c>
      <c r="AV65" s="162">
        <v>15.197183098591569</v>
      </c>
      <c r="AW65" s="162">
        <v>0</v>
      </c>
      <c r="AX65" s="162">
        <v>0</v>
      </c>
      <c r="AY65" s="162">
        <v>0</v>
      </c>
      <c r="AZ65" s="162">
        <v>2.0096852300242132</v>
      </c>
      <c r="BA65" s="162">
        <v>125.66371681415929</v>
      </c>
      <c r="BB65" s="162">
        <v>146.90265486725664</v>
      </c>
      <c r="BC65" s="162">
        <v>0</v>
      </c>
      <c r="BD65" s="162">
        <v>0</v>
      </c>
      <c r="BE65" s="162">
        <v>0</v>
      </c>
      <c r="BF65" s="162">
        <v>0</v>
      </c>
      <c r="BG65" s="162">
        <v>0</v>
      </c>
      <c r="BH65" s="162">
        <v>0</v>
      </c>
      <c r="BI65" s="162">
        <v>0</v>
      </c>
      <c r="BJ65" s="162">
        <v>0</v>
      </c>
      <c r="BK65" s="162">
        <v>0.67600000000000005</v>
      </c>
      <c r="BL65" s="162">
        <v>0</v>
      </c>
      <c r="BM65" s="162">
        <v>0</v>
      </c>
      <c r="BN65" s="171">
        <v>0</v>
      </c>
      <c r="BO65" s="162">
        <v>0</v>
      </c>
      <c r="BP65" s="162">
        <v>1</v>
      </c>
      <c r="BQ65" s="162">
        <v>0</v>
      </c>
    </row>
    <row r="66" spans="1:69" x14ac:dyDescent="0.3">
      <c r="A66" s="160">
        <v>133335</v>
      </c>
      <c r="B66" s="160">
        <v>3413023</v>
      </c>
      <c r="C66" s="165" t="s">
        <v>524</v>
      </c>
      <c r="D66" s="166" t="s">
        <v>21</v>
      </c>
      <c r="E66" s="163">
        <v>0</v>
      </c>
      <c r="F66" s="162">
        <v>1</v>
      </c>
      <c r="G66" s="162">
        <v>0</v>
      </c>
      <c r="H66" s="162">
        <v>0</v>
      </c>
      <c r="I66" s="162">
        <v>7</v>
      </c>
      <c r="J66" s="162">
        <v>0</v>
      </c>
      <c r="K66" s="162">
        <v>0</v>
      </c>
      <c r="L66" s="162">
        <v>0</v>
      </c>
      <c r="M66" s="162">
        <v>401</v>
      </c>
      <c r="N66" s="162">
        <v>401</v>
      </c>
      <c r="O66" s="162">
        <v>61</v>
      </c>
      <c r="P66" s="162">
        <v>340</v>
      </c>
      <c r="Q66" s="162">
        <v>0</v>
      </c>
      <c r="R66" s="162">
        <v>0</v>
      </c>
      <c r="S66" s="162">
        <v>0</v>
      </c>
      <c r="T66" s="162">
        <v>0</v>
      </c>
      <c r="U66" s="162">
        <v>0</v>
      </c>
      <c r="V66" s="162">
        <v>0</v>
      </c>
      <c r="W66" s="162">
        <v>0</v>
      </c>
      <c r="X66" s="162">
        <v>0</v>
      </c>
      <c r="Y66" s="162">
        <v>0</v>
      </c>
      <c r="Z66" s="162">
        <v>401</v>
      </c>
      <c r="AA66" s="162">
        <v>57.285714285714285</v>
      </c>
      <c r="AB66" s="162">
        <v>149</v>
      </c>
      <c r="AC66" s="162">
        <v>159.99999999999997</v>
      </c>
      <c r="AD66" s="162">
        <v>0</v>
      </c>
      <c r="AE66" s="162">
        <v>0</v>
      </c>
      <c r="AF66" s="162">
        <v>31.23366834170854</v>
      </c>
      <c r="AG66" s="162">
        <v>5.0376884422110715</v>
      </c>
      <c r="AH66" s="162">
        <v>0</v>
      </c>
      <c r="AI66" s="162">
        <v>11.082914572864333</v>
      </c>
      <c r="AJ66" s="162">
        <v>5.0376884422110715</v>
      </c>
      <c r="AK66" s="162">
        <v>299.23869346733647</v>
      </c>
      <c r="AL66" s="162">
        <v>49.369346733668252</v>
      </c>
      <c r="AM66" s="162">
        <v>0</v>
      </c>
      <c r="AN66" s="162">
        <v>0</v>
      </c>
      <c r="AO66" s="162">
        <v>0</v>
      </c>
      <c r="AP66" s="162">
        <v>0</v>
      </c>
      <c r="AQ66" s="162">
        <v>0</v>
      </c>
      <c r="AR66" s="162">
        <v>0</v>
      </c>
      <c r="AS66" s="162">
        <v>0</v>
      </c>
      <c r="AT66" s="162">
        <v>7.0764705882352894</v>
      </c>
      <c r="AU66" s="162">
        <v>9.4352941176470662</v>
      </c>
      <c r="AV66" s="162">
        <v>9.4352941176470662</v>
      </c>
      <c r="AW66" s="162">
        <v>0</v>
      </c>
      <c r="AX66" s="162">
        <v>0</v>
      </c>
      <c r="AY66" s="162">
        <v>0</v>
      </c>
      <c r="AZ66" s="162">
        <v>5.9702233250620349</v>
      </c>
      <c r="BA66" s="162">
        <v>126.19631901840492</v>
      </c>
      <c r="BB66" s="162">
        <v>148.83742331288343</v>
      </c>
      <c r="BC66" s="162">
        <v>0</v>
      </c>
      <c r="BD66" s="162">
        <v>0</v>
      </c>
      <c r="BE66" s="162">
        <v>0</v>
      </c>
      <c r="BF66" s="162">
        <v>0</v>
      </c>
      <c r="BG66" s="162">
        <v>0</v>
      </c>
      <c r="BH66" s="162">
        <v>0</v>
      </c>
      <c r="BI66" s="162">
        <v>0</v>
      </c>
      <c r="BJ66" s="162">
        <v>0</v>
      </c>
      <c r="BK66" s="162">
        <v>0.56999999999999995</v>
      </c>
      <c r="BL66" s="162">
        <v>0</v>
      </c>
      <c r="BM66" s="162">
        <v>0</v>
      </c>
      <c r="BN66" s="171">
        <v>0</v>
      </c>
      <c r="BO66" s="162">
        <v>0</v>
      </c>
      <c r="BP66" s="162">
        <v>1</v>
      </c>
      <c r="BQ66" s="162">
        <v>0</v>
      </c>
    </row>
    <row r="67" spans="1:69" x14ac:dyDescent="0.3">
      <c r="A67" s="160">
        <v>133615</v>
      </c>
      <c r="B67" s="160">
        <v>3413024</v>
      </c>
      <c r="C67" s="165" t="s">
        <v>525</v>
      </c>
      <c r="D67" s="166" t="s">
        <v>21</v>
      </c>
      <c r="E67" s="163">
        <v>0</v>
      </c>
      <c r="F67" s="162">
        <v>1</v>
      </c>
      <c r="G67" s="162">
        <v>0</v>
      </c>
      <c r="H67" s="162">
        <v>0</v>
      </c>
      <c r="I67" s="162">
        <v>7</v>
      </c>
      <c r="J67" s="162">
        <v>0</v>
      </c>
      <c r="K67" s="162">
        <v>0</v>
      </c>
      <c r="L67" s="162">
        <v>0</v>
      </c>
      <c r="M67" s="162">
        <v>336</v>
      </c>
      <c r="N67" s="162">
        <v>336</v>
      </c>
      <c r="O67" s="162">
        <v>53</v>
      </c>
      <c r="P67" s="162">
        <v>283</v>
      </c>
      <c r="Q67" s="162">
        <v>0</v>
      </c>
      <c r="R67" s="162">
        <v>0</v>
      </c>
      <c r="S67" s="162">
        <v>0</v>
      </c>
      <c r="T67" s="162">
        <v>0</v>
      </c>
      <c r="U67" s="162">
        <v>0</v>
      </c>
      <c r="V67" s="162">
        <v>0</v>
      </c>
      <c r="W67" s="162">
        <v>0</v>
      </c>
      <c r="X67" s="162">
        <v>0</v>
      </c>
      <c r="Y67" s="162">
        <v>0</v>
      </c>
      <c r="Z67" s="162">
        <v>336</v>
      </c>
      <c r="AA67" s="162">
        <v>48</v>
      </c>
      <c r="AB67" s="162">
        <v>132.00000000000006</v>
      </c>
      <c r="AC67" s="162">
        <v>136.99999999999991</v>
      </c>
      <c r="AD67" s="162">
        <v>0</v>
      </c>
      <c r="AE67" s="162">
        <v>0</v>
      </c>
      <c r="AF67" s="162">
        <v>5.0000000000000062</v>
      </c>
      <c r="AG67" s="162">
        <v>1.0000000000000013</v>
      </c>
      <c r="AH67" s="162">
        <v>5.0000000000000062</v>
      </c>
      <c r="AI67" s="162">
        <v>1.9999999999999993</v>
      </c>
      <c r="AJ67" s="162">
        <v>27.999999999999989</v>
      </c>
      <c r="AK67" s="162">
        <v>256</v>
      </c>
      <c r="AL67" s="162">
        <v>39.000000000000149</v>
      </c>
      <c r="AM67" s="162">
        <v>0</v>
      </c>
      <c r="AN67" s="162">
        <v>0</v>
      </c>
      <c r="AO67" s="162">
        <v>0</v>
      </c>
      <c r="AP67" s="162">
        <v>0</v>
      </c>
      <c r="AQ67" s="162">
        <v>0</v>
      </c>
      <c r="AR67" s="162">
        <v>0</v>
      </c>
      <c r="AS67" s="162">
        <v>0</v>
      </c>
      <c r="AT67" s="162">
        <v>10.685512367491182</v>
      </c>
      <c r="AU67" s="162">
        <v>27.307420494699645</v>
      </c>
      <c r="AV67" s="162">
        <v>45.116607773851491</v>
      </c>
      <c r="AW67" s="162">
        <v>0</v>
      </c>
      <c r="AX67" s="162">
        <v>0</v>
      </c>
      <c r="AY67" s="162">
        <v>0</v>
      </c>
      <c r="AZ67" s="162">
        <v>4.0239520958083839</v>
      </c>
      <c r="BA67" s="162">
        <v>108.84615384615385</v>
      </c>
      <c r="BB67" s="162">
        <v>129.23076923076923</v>
      </c>
      <c r="BC67" s="162">
        <v>0</v>
      </c>
      <c r="BD67" s="162">
        <v>0</v>
      </c>
      <c r="BE67" s="162">
        <v>0</v>
      </c>
      <c r="BF67" s="162">
        <v>0</v>
      </c>
      <c r="BG67" s="162">
        <v>0</v>
      </c>
      <c r="BH67" s="162">
        <v>0</v>
      </c>
      <c r="BI67" s="162">
        <v>0</v>
      </c>
      <c r="BJ67" s="162">
        <v>0</v>
      </c>
      <c r="BK67" s="162">
        <v>0.60299999999999998</v>
      </c>
      <c r="BL67" s="162">
        <v>0</v>
      </c>
      <c r="BM67" s="162">
        <v>0</v>
      </c>
      <c r="BN67" s="171">
        <v>0</v>
      </c>
      <c r="BO67" s="162">
        <v>0</v>
      </c>
      <c r="BP67" s="162">
        <v>1</v>
      </c>
      <c r="BQ67" s="162">
        <v>0</v>
      </c>
    </row>
    <row r="68" spans="1:69" x14ac:dyDescent="0.3">
      <c r="A68" s="160">
        <v>133691</v>
      </c>
      <c r="B68" s="160">
        <v>3413025</v>
      </c>
      <c r="C68" s="165" t="s">
        <v>526</v>
      </c>
      <c r="D68" s="166" t="s">
        <v>21</v>
      </c>
      <c r="E68" s="163">
        <v>0</v>
      </c>
      <c r="F68" s="162">
        <v>1</v>
      </c>
      <c r="G68" s="162">
        <v>0</v>
      </c>
      <c r="H68" s="162">
        <v>0</v>
      </c>
      <c r="I68" s="162">
        <v>7</v>
      </c>
      <c r="J68" s="162">
        <v>0</v>
      </c>
      <c r="K68" s="162">
        <v>0</v>
      </c>
      <c r="L68" s="162">
        <v>0</v>
      </c>
      <c r="M68" s="162">
        <v>308</v>
      </c>
      <c r="N68" s="162">
        <v>308</v>
      </c>
      <c r="O68" s="162">
        <v>44</v>
      </c>
      <c r="P68" s="162">
        <v>264</v>
      </c>
      <c r="Q68" s="162">
        <v>0</v>
      </c>
      <c r="R68" s="162">
        <v>0</v>
      </c>
      <c r="S68" s="162">
        <v>0</v>
      </c>
      <c r="T68" s="162">
        <v>0</v>
      </c>
      <c r="U68" s="162">
        <v>0</v>
      </c>
      <c r="V68" s="162">
        <v>0</v>
      </c>
      <c r="W68" s="162">
        <v>0</v>
      </c>
      <c r="X68" s="162">
        <v>0</v>
      </c>
      <c r="Y68" s="162">
        <v>0</v>
      </c>
      <c r="Z68" s="162">
        <v>308</v>
      </c>
      <c r="AA68" s="162">
        <v>44</v>
      </c>
      <c r="AB68" s="162">
        <v>163.99999999999986</v>
      </c>
      <c r="AC68" s="162">
        <v>166.99999999999994</v>
      </c>
      <c r="AD68" s="162">
        <v>0</v>
      </c>
      <c r="AE68" s="162">
        <v>0</v>
      </c>
      <c r="AF68" s="162">
        <v>25.000000000000007</v>
      </c>
      <c r="AG68" s="162">
        <v>17</v>
      </c>
      <c r="AH68" s="162">
        <v>31.00000000000011</v>
      </c>
      <c r="AI68" s="162">
        <v>8.9999999999999929</v>
      </c>
      <c r="AJ68" s="162">
        <v>1.9999999999999989</v>
      </c>
      <c r="AK68" s="162">
        <v>55.000000000000128</v>
      </c>
      <c r="AL68" s="162">
        <v>169.00000000000009</v>
      </c>
      <c r="AM68" s="162">
        <v>0</v>
      </c>
      <c r="AN68" s="162">
        <v>0</v>
      </c>
      <c r="AO68" s="162">
        <v>0</v>
      </c>
      <c r="AP68" s="162">
        <v>0</v>
      </c>
      <c r="AQ68" s="162">
        <v>0</v>
      </c>
      <c r="AR68" s="162">
        <v>0</v>
      </c>
      <c r="AS68" s="162">
        <v>0</v>
      </c>
      <c r="AT68" s="162">
        <v>11.666666666666673</v>
      </c>
      <c r="AU68" s="162">
        <v>32.666666666666643</v>
      </c>
      <c r="AV68" s="162">
        <v>43.166666666666622</v>
      </c>
      <c r="AW68" s="162">
        <v>0</v>
      </c>
      <c r="AX68" s="162">
        <v>0</v>
      </c>
      <c r="AY68" s="162">
        <v>0</v>
      </c>
      <c r="AZ68" s="162">
        <v>7.51219512195122</v>
      </c>
      <c r="BA68" s="162">
        <v>83.497674418604646</v>
      </c>
      <c r="BB68" s="162">
        <v>97.413953488372087</v>
      </c>
      <c r="BC68" s="162">
        <v>0</v>
      </c>
      <c r="BD68" s="162">
        <v>0</v>
      </c>
      <c r="BE68" s="162">
        <v>0</v>
      </c>
      <c r="BF68" s="162">
        <v>0</v>
      </c>
      <c r="BG68" s="162">
        <v>0</v>
      </c>
      <c r="BH68" s="162">
        <v>0</v>
      </c>
      <c r="BI68" s="162">
        <v>9.5199999999999978</v>
      </c>
      <c r="BJ68" s="162">
        <v>0</v>
      </c>
      <c r="BK68" s="162">
        <v>0.69</v>
      </c>
      <c r="BL68" s="162">
        <v>0</v>
      </c>
      <c r="BM68" s="162">
        <v>0</v>
      </c>
      <c r="BN68" s="171">
        <v>0</v>
      </c>
      <c r="BO68" s="162">
        <v>0</v>
      </c>
      <c r="BP68" s="162">
        <v>1</v>
      </c>
      <c r="BQ68" s="162">
        <v>0</v>
      </c>
    </row>
    <row r="69" spans="1:69" x14ac:dyDescent="0.3">
      <c r="A69" s="160">
        <v>133702</v>
      </c>
      <c r="B69" s="160">
        <v>3413026</v>
      </c>
      <c r="C69" s="165" t="s">
        <v>527</v>
      </c>
      <c r="D69" s="166" t="s">
        <v>21</v>
      </c>
      <c r="E69" s="163">
        <v>0</v>
      </c>
      <c r="F69" s="162">
        <v>1</v>
      </c>
      <c r="G69" s="162">
        <v>0</v>
      </c>
      <c r="H69" s="162">
        <v>0</v>
      </c>
      <c r="I69" s="162">
        <v>7</v>
      </c>
      <c r="J69" s="162">
        <v>0</v>
      </c>
      <c r="K69" s="162">
        <v>0</v>
      </c>
      <c r="L69" s="162">
        <v>0</v>
      </c>
      <c r="M69" s="162">
        <v>208</v>
      </c>
      <c r="N69" s="162">
        <v>208</v>
      </c>
      <c r="O69" s="162">
        <v>28</v>
      </c>
      <c r="P69" s="162">
        <v>180</v>
      </c>
      <c r="Q69" s="162">
        <v>0</v>
      </c>
      <c r="R69" s="162">
        <v>0</v>
      </c>
      <c r="S69" s="162">
        <v>0</v>
      </c>
      <c r="T69" s="162">
        <v>0</v>
      </c>
      <c r="U69" s="162">
        <v>0</v>
      </c>
      <c r="V69" s="162">
        <v>0</v>
      </c>
      <c r="W69" s="162">
        <v>0</v>
      </c>
      <c r="X69" s="162">
        <v>0</v>
      </c>
      <c r="Y69" s="162">
        <v>0</v>
      </c>
      <c r="Z69" s="162">
        <v>208</v>
      </c>
      <c r="AA69" s="162">
        <v>29.714285714285715</v>
      </c>
      <c r="AB69" s="162">
        <v>94.999999999999957</v>
      </c>
      <c r="AC69" s="162">
        <v>110.00000000000003</v>
      </c>
      <c r="AD69" s="162">
        <v>0</v>
      </c>
      <c r="AE69" s="162">
        <v>0</v>
      </c>
      <c r="AF69" s="162">
        <v>13.190243902439033</v>
      </c>
      <c r="AG69" s="162">
        <v>2.0292682926829269</v>
      </c>
      <c r="AH69" s="162">
        <v>4.0585365853658493</v>
      </c>
      <c r="AI69" s="162">
        <v>4.0585365853658493</v>
      </c>
      <c r="AJ69" s="162">
        <v>34.49756097560968</v>
      </c>
      <c r="AK69" s="162">
        <v>132.91707317073161</v>
      </c>
      <c r="AL69" s="162">
        <v>17.248780487804883</v>
      </c>
      <c r="AM69" s="162">
        <v>0</v>
      </c>
      <c r="AN69" s="162">
        <v>0</v>
      </c>
      <c r="AO69" s="162">
        <v>0</v>
      </c>
      <c r="AP69" s="162">
        <v>0</v>
      </c>
      <c r="AQ69" s="162">
        <v>0</v>
      </c>
      <c r="AR69" s="162">
        <v>0</v>
      </c>
      <c r="AS69" s="162">
        <v>0</v>
      </c>
      <c r="AT69" s="162">
        <v>31.728813559322049</v>
      </c>
      <c r="AU69" s="162">
        <v>42.305084745762798</v>
      </c>
      <c r="AV69" s="162">
        <v>65.807909604519679</v>
      </c>
      <c r="AW69" s="162">
        <v>0</v>
      </c>
      <c r="AX69" s="162">
        <v>0</v>
      </c>
      <c r="AY69" s="162">
        <v>0</v>
      </c>
      <c r="AZ69" s="162">
        <v>2.0492610837438425</v>
      </c>
      <c r="BA69" s="162">
        <v>93.857142857142861</v>
      </c>
      <c r="BB69" s="162">
        <v>108.45714285714287</v>
      </c>
      <c r="BC69" s="162">
        <v>0</v>
      </c>
      <c r="BD69" s="162">
        <v>0</v>
      </c>
      <c r="BE69" s="162">
        <v>0</v>
      </c>
      <c r="BF69" s="162">
        <v>0</v>
      </c>
      <c r="BG69" s="162">
        <v>0</v>
      </c>
      <c r="BH69" s="162">
        <v>0</v>
      </c>
      <c r="BI69" s="162">
        <v>18.520000000000099</v>
      </c>
      <c r="BJ69" s="162">
        <v>0</v>
      </c>
      <c r="BK69" s="162">
        <v>0.57499999999999996</v>
      </c>
      <c r="BL69" s="162">
        <v>0</v>
      </c>
      <c r="BM69" s="162">
        <v>0</v>
      </c>
      <c r="BN69" s="171">
        <v>0</v>
      </c>
      <c r="BO69" s="162">
        <v>0</v>
      </c>
      <c r="BP69" s="162">
        <v>1</v>
      </c>
      <c r="BQ69" s="162">
        <v>0</v>
      </c>
    </row>
    <row r="70" spans="1:69" x14ac:dyDescent="0.3">
      <c r="A70" s="160">
        <v>104622</v>
      </c>
      <c r="B70" s="160">
        <v>3413310</v>
      </c>
      <c r="C70" s="165" t="s">
        <v>528</v>
      </c>
      <c r="D70" s="166" t="s">
        <v>21</v>
      </c>
      <c r="E70" s="163">
        <v>0</v>
      </c>
      <c r="F70" s="162">
        <v>1</v>
      </c>
      <c r="G70" s="162">
        <v>0</v>
      </c>
      <c r="H70" s="162">
        <v>0</v>
      </c>
      <c r="I70" s="162">
        <v>7</v>
      </c>
      <c r="J70" s="162">
        <v>0</v>
      </c>
      <c r="K70" s="162">
        <v>0</v>
      </c>
      <c r="L70" s="162">
        <v>0</v>
      </c>
      <c r="M70" s="162">
        <v>351</v>
      </c>
      <c r="N70" s="162">
        <v>351</v>
      </c>
      <c r="O70" s="162">
        <v>50</v>
      </c>
      <c r="P70" s="162">
        <v>301</v>
      </c>
      <c r="Q70" s="162">
        <v>0</v>
      </c>
      <c r="R70" s="162">
        <v>0</v>
      </c>
      <c r="S70" s="162">
        <v>0</v>
      </c>
      <c r="T70" s="162">
        <v>0</v>
      </c>
      <c r="U70" s="162">
        <v>0</v>
      </c>
      <c r="V70" s="162">
        <v>0</v>
      </c>
      <c r="W70" s="162">
        <v>0</v>
      </c>
      <c r="X70" s="162">
        <v>0</v>
      </c>
      <c r="Y70" s="162">
        <v>0</v>
      </c>
      <c r="Z70" s="162">
        <v>351</v>
      </c>
      <c r="AA70" s="162">
        <v>50.142857142857146</v>
      </c>
      <c r="AB70" s="162">
        <v>101.00000000000009</v>
      </c>
      <c r="AC70" s="162">
        <v>117.99999999999994</v>
      </c>
      <c r="AD70" s="162">
        <v>0</v>
      </c>
      <c r="AE70" s="162">
        <v>0</v>
      </c>
      <c r="AF70" s="162">
        <v>41.000000000000064</v>
      </c>
      <c r="AG70" s="162">
        <v>42.000000000000121</v>
      </c>
      <c r="AH70" s="162">
        <v>80.000000000000028</v>
      </c>
      <c r="AI70" s="162">
        <v>3.0000000000000009</v>
      </c>
      <c r="AJ70" s="162">
        <v>48.000000000000085</v>
      </c>
      <c r="AK70" s="162">
        <v>106</v>
      </c>
      <c r="AL70" s="162">
        <v>30.999999999999993</v>
      </c>
      <c r="AM70" s="162">
        <v>0</v>
      </c>
      <c r="AN70" s="162">
        <v>0</v>
      </c>
      <c r="AO70" s="162">
        <v>0</v>
      </c>
      <c r="AP70" s="162">
        <v>0</v>
      </c>
      <c r="AQ70" s="162">
        <v>0</v>
      </c>
      <c r="AR70" s="162">
        <v>0</v>
      </c>
      <c r="AS70" s="162">
        <v>0</v>
      </c>
      <c r="AT70" s="162">
        <v>9.3289036544850514</v>
      </c>
      <c r="AU70" s="162">
        <v>18.657807308970103</v>
      </c>
      <c r="AV70" s="162">
        <v>30.318936877076396</v>
      </c>
      <c r="AW70" s="162">
        <v>0</v>
      </c>
      <c r="AX70" s="162">
        <v>0</v>
      </c>
      <c r="AY70" s="162">
        <v>0</v>
      </c>
      <c r="AZ70" s="162">
        <v>1.9663865546218489</v>
      </c>
      <c r="BA70" s="162">
        <v>106.35333333333334</v>
      </c>
      <c r="BB70" s="162">
        <v>124.02</v>
      </c>
      <c r="BC70" s="162">
        <v>0</v>
      </c>
      <c r="BD70" s="162">
        <v>0</v>
      </c>
      <c r="BE70" s="162">
        <v>0</v>
      </c>
      <c r="BF70" s="162">
        <v>0</v>
      </c>
      <c r="BG70" s="162">
        <v>0</v>
      </c>
      <c r="BH70" s="162">
        <v>0</v>
      </c>
      <c r="BI70" s="162">
        <v>0</v>
      </c>
      <c r="BJ70" s="162">
        <v>0</v>
      </c>
      <c r="BK70" s="162">
        <v>0.39500000000000002</v>
      </c>
      <c r="BL70" s="162">
        <v>0</v>
      </c>
      <c r="BM70" s="162">
        <v>0</v>
      </c>
      <c r="BN70" s="171">
        <v>0</v>
      </c>
      <c r="BO70" s="162">
        <v>0</v>
      </c>
      <c r="BP70" s="162">
        <v>1</v>
      </c>
      <c r="BQ70" s="162">
        <v>0</v>
      </c>
    </row>
    <row r="71" spans="1:69" x14ac:dyDescent="0.3">
      <c r="A71" s="160">
        <v>104624</v>
      </c>
      <c r="B71" s="160">
        <v>3413327</v>
      </c>
      <c r="C71" s="165" t="s">
        <v>529</v>
      </c>
      <c r="D71" s="166" t="s">
        <v>21</v>
      </c>
      <c r="E71" s="163">
        <v>0</v>
      </c>
      <c r="F71" s="162">
        <v>1</v>
      </c>
      <c r="G71" s="162">
        <v>0</v>
      </c>
      <c r="H71" s="162">
        <v>0</v>
      </c>
      <c r="I71" s="162">
        <v>7</v>
      </c>
      <c r="J71" s="162">
        <v>0</v>
      </c>
      <c r="K71" s="162">
        <v>0</v>
      </c>
      <c r="L71" s="162">
        <v>0</v>
      </c>
      <c r="M71" s="162">
        <v>209</v>
      </c>
      <c r="N71" s="162">
        <v>209</v>
      </c>
      <c r="O71" s="162">
        <v>30</v>
      </c>
      <c r="P71" s="162">
        <v>179</v>
      </c>
      <c r="Q71" s="162">
        <v>0</v>
      </c>
      <c r="R71" s="162">
        <v>0</v>
      </c>
      <c r="S71" s="162">
        <v>0</v>
      </c>
      <c r="T71" s="162">
        <v>0</v>
      </c>
      <c r="U71" s="162">
        <v>0</v>
      </c>
      <c r="V71" s="162">
        <v>0</v>
      </c>
      <c r="W71" s="162">
        <v>0</v>
      </c>
      <c r="X71" s="162">
        <v>0</v>
      </c>
      <c r="Y71" s="162">
        <v>0</v>
      </c>
      <c r="Z71" s="162">
        <v>209</v>
      </c>
      <c r="AA71" s="162">
        <v>29.857142857142858</v>
      </c>
      <c r="AB71" s="162">
        <v>22.999999999999968</v>
      </c>
      <c r="AC71" s="162">
        <v>26.999999999999915</v>
      </c>
      <c r="AD71" s="162">
        <v>0</v>
      </c>
      <c r="AE71" s="162">
        <v>0</v>
      </c>
      <c r="AF71" s="162">
        <v>126.9999999999999</v>
      </c>
      <c r="AG71" s="162">
        <v>16.000000000000004</v>
      </c>
      <c r="AH71" s="162">
        <v>16.000000000000004</v>
      </c>
      <c r="AI71" s="162">
        <v>2.9999999999999933</v>
      </c>
      <c r="AJ71" s="162">
        <v>12.999999999999991</v>
      </c>
      <c r="AK71" s="162">
        <v>25.999999999999982</v>
      </c>
      <c r="AL71" s="162">
        <v>8.0000000000000018</v>
      </c>
      <c r="AM71" s="162">
        <v>0</v>
      </c>
      <c r="AN71" s="162">
        <v>0</v>
      </c>
      <c r="AO71" s="162">
        <v>0</v>
      </c>
      <c r="AP71" s="162">
        <v>0</v>
      </c>
      <c r="AQ71" s="162">
        <v>0</v>
      </c>
      <c r="AR71" s="162">
        <v>0</v>
      </c>
      <c r="AS71" s="162">
        <v>0</v>
      </c>
      <c r="AT71" s="162">
        <v>1.1675977653631284</v>
      </c>
      <c r="AU71" s="162">
        <v>1.1675977653631284</v>
      </c>
      <c r="AV71" s="162">
        <v>2.3351955307262569</v>
      </c>
      <c r="AW71" s="162">
        <v>0</v>
      </c>
      <c r="AX71" s="162">
        <v>0</v>
      </c>
      <c r="AY71" s="162">
        <v>0</v>
      </c>
      <c r="AZ71" s="162">
        <v>2.9575471698113209</v>
      </c>
      <c r="BA71" s="162">
        <v>37.845714285714287</v>
      </c>
      <c r="BB71" s="162">
        <v>44.188571428571429</v>
      </c>
      <c r="BC71" s="162">
        <v>0</v>
      </c>
      <c r="BD71" s="162">
        <v>0</v>
      </c>
      <c r="BE71" s="162">
        <v>0</v>
      </c>
      <c r="BF71" s="162">
        <v>0</v>
      </c>
      <c r="BG71" s="162">
        <v>0</v>
      </c>
      <c r="BH71" s="162">
        <v>0</v>
      </c>
      <c r="BI71" s="162">
        <v>0</v>
      </c>
      <c r="BJ71" s="162">
        <v>0</v>
      </c>
      <c r="BK71" s="162">
        <v>0.57099999999999995</v>
      </c>
      <c r="BL71" s="162">
        <v>0</v>
      </c>
      <c r="BM71" s="162">
        <v>0</v>
      </c>
      <c r="BN71" s="171">
        <v>0</v>
      </c>
      <c r="BO71" s="162">
        <v>0</v>
      </c>
      <c r="BP71" s="162">
        <v>1</v>
      </c>
      <c r="BQ71" s="162">
        <v>0</v>
      </c>
    </row>
    <row r="72" spans="1:69" x14ac:dyDescent="0.3">
      <c r="A72" s="160">
        <v>104625</v>
      </c>
      <c r="B72" s="160">
        <v>3413329</v>
      </c>
      <c r="C72" s="165" t="s">
        <v>530</v>
      </c>
      <c r="D72" s="166" t="s">
        <v>21</v>
      </c>
      <c r="E72" s="163">
        <v>0</v>
      </c>
      <c r="F72" s="162">
        <v>1</v>
      </c>
      <c r="G72" s="162">
        <v>0</v>
      </c>
      <c r="H72" s="162">
        <v>0</v>
      </c>
      <c r="I72" s="162">
        <v>7</v>
      </c>
      <c r="J72" s="162">
        <v>0</v>
      </c>
      <c r="K72" s="162">
        <v>0</v>
      </c>
      <c r="L72" s="162">
        <v>0</v>
      </c>
      <c r="M72" s="162">
        <v>425</v>
      </c>
      <c r="N72" s="162">
        <v>425</v>
      </c>
      <c r="O72" s="162">
        <v>60</v>
      </c>
      <c r="P72" s="162">
        <v>365</v>
      </c>
      <c r="Q72" s="162">
        <v>0</v>
      </c>
      <c r="R72" s="162">
        <v>0</v>
      </c>
      <c r="S72" s="162">
        <v>0</v>
      </c>
      <c r="T72" s="162">
        <v>0</v>
      </c>
      <c r="U72" s="162">
        <v>0</v>
      </c>
      <c r="V72" s="162">
        <v>0</v>
      </c>
      <c r="W72" s="162">
        <v>0</v>
      </c>
      <c r="X72" s="162">
        <v>0</v>
      </c>
      <c r="Y72" s="162">
        <v>0</v>
      </c>
      <c r="Z72" s="162">
        <v>425</v>
      </c>
      <c r="AA72" s="162">
        <v>60.714285714285715</v>
      </c>
      <c r="AB72" s="162">
        <v>12.99999999999998</v>
      </c>
      <c r="AC72" s="162">
        <v>13.999999999999986</v>
      </c>
      <c r="AD72" s="162">
        <v>0</v>
      </c>
      <c r="AE72" s="162">
        <v>0</v>
      </c>
      <c r="AF72" s="162">
        <v>343.61702127659561</v>
      </c>
      <c r="AG72" s="162">
        <v>12.056737588652467</v>
      </c>
      <c r="AH72" s="162">
        <v>26.122931442080368</v>
      </c>
      <c r="AI72" s="162">
        <v>1.0047281323877078</v>
      </c>
      <c r="AJ72" s="162">
        <v>11.052009456264772</v>
      </c>
      <c r="AK72" s="162">
        <v>17.080378250591025</v>
      </c>
      <c r="AL72" s="162">
        <v>14.066193853427899</v>
      </c>
      <c r="AM72" s="162">
        <v>0</v>
      </c>
      <c r="AN72" s="162">
        <v>0</v>
      </c>
      <c r="AO72" s="162">
        <v>0</v>
      </c>
      <c r="AP72" s="162">
        <v>0</v>
      </c>
      <c r="AQ72" s="162">
        <v>0</v>
      </c>
      <c r="AR72" s="162">
        <v>0</v>
      </c>
      <c r="AS72" s="162">
        <v>0</v>
      </c>
      <c r="AT72" s="162">
        <v>2.3351648351648331</v>
      </c>
      <c r="AU72" s="162">
        <v>4.6703296703296751</v>
      </c>
      <c r="AV72" s="162">
        <v>9.3406593406593501</v>
      </c>
      <c r="AW72" s="162">
        <v>0</v>
      </c>
      <c r="AX72" s="162">
        <v>0</v>
      </c>
      <c r="AY72" s="162">
        <v>0</v>
      </c>
      <c r="AZ72" s="162">
        <v>0</v>
      </c>
      <c r="BA72" s="162">
        <v>94.51790633608816</v>
      </c>
      <c r="BB72" s="162">
        <v>110.05509641873279</v>
      </c>
      <c r="BC72" s="162">
        <v>0</v>
      </c>
      <c r="BD72" s="162">
        <v>0</v>
      </c>
      <c r="BE72" s="162">
        <v>0</v>
      </c>
      <c r="BF72" s="162">
        <v>0</v>
      </c>
      <c r="BG72" s="162">
        <v>0</v>
      </c>
      <c r="BH72" s="162">
        <v>0</v>
      </c>
      <c r="BI72" s="162">
        <v>0</v>
      </c>
      <c r="BJ72" s="162">
        <v>0</v>
      </c>
      <c r="BK72" s="162">
        <v>0.67</v>
      </c>
      <c r="BL72" s="162">
        <v>0</v>
      </c>
      <c r="BM72" s="162">
        <v>0</v>
      </c>
      <c r="BN72" s="171">
        <v>0</v>
      </c>
      <c r="BO72" s="162">
        <v>0</v>
      </c>
      <c r="BP72" s="162">
        <v>1</v>
      </c>
      <c r="BQ72" s="162">
        <v>0</v>
      </c>
    </row>
    <row r="73" spans="1:69" x14ac:dyDescent="0.3">
      <c r="A73" s="160">
        <v>104629</v>
      </c>
      <c r="B73" s="160">
        <v>3413507</v>
      </c>
      <c r="C73" s="165" t="s">
        <v>531</v>
      </c>
      <c r="D73" s="166" t="s">
        <v>21</v>
      </c>
      <c r="E73" s="163">
        <v>0</v>
      </c>
      <c r="F73" s="162">
        <v>1</v>
      </c>
      <c r="G73" s="162">
        <v>0</v>
      </c>
      <c r="H73" s="162">
        <v>0</v>
      </c>
      <c r="I73" s="162">
        <v>7</v>
      </c>
      <c r="J73" s="162">
        <v>0</v>
      </c>
      <c r="K73" s="162">
        <v>0</v>
      </c>
      <c r="L73" s="162">
        <v>0</v>
      </c>
      <c r="M73" s="162">
        <v>409</v>
      </c>
      <c r="N73" s="162">
        <v>409</v>
      </c>
      <c r="O73" s="162">
        <v>60</v>
      </c>
      <c r="P73" s="162">
        <v>349</v>
      </c>
      <c r="Q73" s="162">
        <v>0</v>
      </c>
      <c r="R73" s="162">
        <v>0</v>
      </c>
      <c r="S73" s="162">
        <v>0</v>
      </c>
      <c r="T73" s="162">
        <v>0</v>
      </c>
      <c r="U73" s="162">
        <v>0</v>
      </c>
      <c r="V73" s="162">
        <v>0</v>
      </c>
      <c r="W73" s="162">
        <v>0</v>
      </c>
      <c r="X73" s="162">
        <v>0</v>
      </c>
      <c r="Y73" s="162">
        <v>0</v>
      </c>
      <c r="Z73" s="162">
        <v>409</v>
      </c>
      <c r="AA73" s="162">
        <v>58.428571428571431</v>
      </c>
      <c r="AB73" s="162">
        <v>50.999999999999858</v>
      </c>
      <c r="AC73" s="162">
        <v>56.999999999999957</v>
      </c>
      <c r="AD73" s="162">
        <v>0</v>
      </c>
      <c r="AE73" s="162">
        <v>0</v>
      </c>
      <c r="AF73" s="162">
        <v>281</v>
      </c>
      <c r="AG73" s="162">
        <v>49.999999999999901</v>
      </c>
      <c r="AH73" s="162">
        <v>28.999999999999993</v>
      </c>
      <c r="AI73" s="162">
        <v>8.0000000000000018</v>
      </c>
      <c r="AJ73" s="162">
        <v>15.000000000000012</v>
      </c>
      <c r="AK73" s="162">
        <v>9.9999999999999805</v>
      </c>
      <c r="AL73" s="162">
        <v>16.000000000000004</v>
      </c>
      <c r="AM73" s="162">
        <v>0</v>
      </c>
      <c r="AN73" s="162">
        <v>0</v>
      </c>
      <c r="AO73" s="162">
        <v>0</v>
      </c>
      <c r="AP73" s="162">
        <v>0</v>
      </c>
      <c r="AQ73" s="162">
        <v>0</v>
      </c>
      <c r="AR73" s="162">
        <v>0</v>
      </c>
      <c r="AS73" s="162">
        <v>0</v>
      </c>
      <c r="AT73" s="162">
        <v>2.3438395415472795</v>
      </c>
      <c r="AU73" s="162">
        <v>2.3438395415472795</v>
      </c>
      <c r="AV73" s="162">
        <v>2.3438395415472795</v>
      </c>
      <c r="AW73" s="162">
        <v>0</v>
      </c>
      <c r="AX73" s="162">
        <v>0</v>
      </c>
      <c r="AY73" s="162">
        <v>0</v>
      </c>
      <c r="AZ73" s="162">
        <v>0</v>
      </c>
      <c r="BA73" s="162">
        <v>78.34693877551021</v>
      </c>
      <c r="BB73" s="162">
        <v>91.816326530612258</v>
      </c>
      <c r="BC73" s="162">
        <v>0</v>
      </c>
      <c r="BD73" s="162">
        <v>0</v>
      </c>
      <c r="BE73" s="162">
        <v>0</v>
      </c>
      <c r="BF73" s="162">
        <v>0</v>
      </c>
      <c r="BG73" s="162">
        <v>0</v>
      </c>
      <c r="BH73" s="162">
        <v>0</v>
      </c>
      <c r="BI73" s="162">
        <v>0</v>
      </c>
      <c r="BJ73" s="162">
        <v>0</v>
      </c>
      <c r="BK73" s="162">
        <v>0.54700000000000004</v>
      </c>
      <c r="BL73" s="162">
        <v>0</v>
      </c>
      <c r="BM73" s="162">
        <v>0</v>
      </c>
      <c r="BN73" s="171">
        <v>0</v>
      </c>
      <c r="BO73" s="162">
        <v>0</v>
      </c>
      <c r="BP73" s="162">
        <v>1</v>
      </c>
      <c r="BQ73" s="162">
        <v>0</v>
      </c>
    </row>
    <row r="74" spans="1:69" x14ac:dyDescent="0.3">
      <c r="A74" s="160">
        <v>104632</v>
      </c>
      <c r="B74" s="160">
        <v>3413511</v>
      </c>
      <c r="C74" s="165" t="s">
        <v>532</v>
      </c>
      <c r="D74" s="166" t="s">
        <v>21</v>
      </c>
      <c r="E74" s="163">
        <v>0</v>
      </c>
      <c r="F74" s="162">
        <v>1</v>
      </c>
      <c r="G74" s="162">
        <v>0</v>
      </c>
      <c r="H74" s="162">
        <v>0</v>
      </c>
      <c r="I74" s="162">
        <v>7</v>
      </c>
      <c r="J74" s="162">
        <v>0</v>
      </c>
      <c r="K74" s="162">
        <v>0</v>
      </c>
      <c r="L74" s="162">
        <v>0</v>
      </c>
      <c r="M74" s="162">
        <v>217</v>
      </c>
      <c r="N74" s="162">
        <v>217</v>
      </c>
      <c r="O74" s="162">
        <v>30</v>
      </c>
      <c r="P74" s="162">
        <v>187</v>
      </c>
      <c r="Q74" s="162">
        <v>0</v>
      </c>
      <c r="R74" s="162">
        <v>0</v>
      </c>
      <c r="S74" s="162">
        <v>0</v>
      </c>
      <c r="T74" s="162">
        <v>0</v>
      </c>
      <c r="U74" s="162">
        <v>0</v>
      </c>
      <c r="V74" s="162">
        <v>0</v>
      </c>
      <c r="W74" s="162">
        <v>0</v>
      </c>
      <c r="X74" s="162">
        <v>0</v>
      </c>
      <c r="Y74" s="162">
        <v>0</v>
      </c>
      <c r="Z74" s="162">
        <v>217</v>
      </c>
      <c r="AA74" s="162">
        <v>31</v>
      </c>
      <c r="AB74" s="162">
        <v>100.99999999999996</v>
      </c>
      <c r="AC74" s="162">
        <v>107.00000000000009</v>
      </c>
      <c r="AD74" s="162">
        <v>0</v>
      </c>
      <c r="AE74" s="162">
        <v>0</v>
      </c>
      <c r="AF74" s="162">
        <v>6.999999999999992</v>
      </c>
      <c r="AG74" s="162">
        <v>9.0000000000000036</v>
      </c>
      <c r="AH74" s="162">
        <v>7.9999999999999982</v>
      </c>
      <c r="AI74" s="162">
        <v>19.999999999999996</v>
      </c>
      <c r="AJ74" s="162">
        <v>2.9999999999999938</v>
      </c>
      <c r="AK74" s="162">
        <v>112.99999999999997</v>
      </c>
      <c r="AL74" s="162">
        <v>57.000000000000028</v>
      </c>
      <c r="AM74" s="162">
        <v>0</v>
      </c>
      <c r="AN74" s="162">
        <v>0</v>
      </c>
      <c r="AO74" s="162">
        <v>0</v>
      </c>
      <c r="AP74" s="162">
        <v>0</v>
      </c>
      <c r="AQ74" s="162">
        <v>0</v>
      </c>
      <c r="AR74" s="162">
        <v>0</v>
      </c>
      <c r="AS74" s="162">
        <v>0</v>
      </c>
      <c r="AT74" s="162">
        <v>4.641711229946524</v>
      </c>
      <c r="AU74" s="162">
        <v>10.443850267379679</v>
      </c>
      <c r="AV74" s="162">
        <v>19.727272727272723</v>
      </c>
      <c r="AW74" s="162">
        <v>0</v>
      </c>
      <c r="AX74" s="162">
        <v>0</v>
      </c>
      <c r="AY74" s="162">
        <v>0</v>
      </c>
      <c r="AZ74" s="162">
        <v>2.0568720379146921</v>
      </c>
      <c r="BA74" s="162">
        <v>94.040462427745666</v>
      </c>
      <c r="BB74" s="162">
        <v>109.12716763005781</v>
      </c>
      <c r="BC74" s="162">
        <v>0</v>
      </c>
      <c r="BD74" s="162">
        <v>0</v>
      </c>
      <c r="BE74" s="162">
        <v>0</v>
      </c>
      <c r="BF74" s="162">
        <v>0</v>
      </c>
      <c r="BG74" s="162">
        <v>0</v>
      </c>
      <c r="BH74" s="162">
        <v>0</v>
      </c>
      <c r="BI74" s="162">
        <v>0</v>
      </c>
      <c r="BJ74" s="162">
        <v>0</v>
      </c>
      <c r="BK74" s="162">
        <v>0.75800000000000001</v>
      </c>
      <c r="BL74" s="162">
        <v>0</v>
      </c>
      <c r="BM74" s="162">
        <v>0</v>
      </c>
      <c r="BN74" s="171">
        <v>0</v>
      </c>
      <c r="BO74" s="162">
        <v>0</v>
      </c>
      <c r="BP74" s="162">
        <v>1</v>
      </c>
      <c r="BQ74" s="162">
        <v>0</v>
      </c>
    </row>
    <row r="75" spans="1:69" x14ac:dyDescent="0.3">
      <c r="A75" s="160">
        <v>104633</v>
      </c>
      <c r="B75" s="160">
        <v>3413512</v>
      </c>
      <c r="C75" s="165" t="s">
        <v>533</v>
      </c>
      <c r="D75" s="166" t="s">
        <v>21</v>
      </c>
      <c r="E75" s="163">
        <v>0</v>
      </c>
      <c r="F75" s="162">
        <v>1</v>
      </c>
      <c r="G75" s="162">
        <v>0</v>
      </c>
      <c r="H75" s="162">
        <v>0</v>
      </c>
      <c r="I75" s="162">
        <v>7</v>
      </c>
      <c r="J75" s="162">
        <v>0</v>
      </c>
      <c r="K75" s="162">
        <v>0</v>
      </c>
      <c r="L75" s="162">
        <v>0</v>
      </c>
      <c r="M75" s="162">
        <v>161</v>
      </c>
      <c r="N75" s="162">
        <v>161</v>
      </c>
      <c r="O75" s="162">
        <v>21</v>
      </c>
      <c r="P75" s="162">
        <v>140</v>
      </c>
      <c r="Q75" s="162">
        <v>0</v>
      </c>
      <c r="R75" s="162">
        <v>0</v>
      </c>
      <c r="S75" s="162">
        <v>0</v>
      </c>
      <c r="T75" s="162">
        <v>0</v>
      </c>
      <c r="U75" s="162">
        <v>0</v>
      </c>
      <c r="V75" s="162">
        <v>0</v>
      </c>
      <c r="W75" s="162">
        <v>0</v>
      </c>
      <c r="X75" s="162">
        <v>0</v>
      </c>
      <c r="Y75" s="162">
        <v>0</v>
      </c>
      <c r="Z75" s="162">
        <v>161</v>
      </c>
      <c r="AA75" s="162">
        <v>23</v>
      </c>
      <c r="AB75" s="162">
        <v>39.999999999999986</v>
      </c>
      <c r="AC75" s="162">
        <v>43.000000000000021</v>
      </c>
      <c r="AD75" s="162">
        <v>0</v>
      </c>
      <c r="AE75" s="162">
        <v>0</v>
      </c>
      <c r="AF75" s="162">
        <v>21.000000000000057</v>
      </c>
      <c r="AG75" s="162">
        <v>0</v>
      </c>
      <c r="AH75" s="162">
        <v>0.99999999999999967</v>
      </c>
      <c r="AI75" s="162">
        <v>28.999999999999925</v>
      </c>
      <c r="AJ75" s="162">
        <v>4.9999999999999982</v>
      </c>
      <c r="AK75" s="162">
        <v>41.00000000000005</v>
      </c>
      <c r="AL75" s="162">
        <v>64.000000000000071</v>
      </c>
      <c r="AM75" s="162">
        <v>0</v>
      </c>
      <c r="AN75" s="162">
        <v>0</v>
      </c>
      <c r="AO75" s="162">
        <v>0</v>
      </c>
      <c r="AP75" s="162">
        <v>0</v>
      </c>
      <c r="AQ75" s="162">
        <v>0</v>
      </c>
      <c r="AR75" s="162">
        <v>0</v>
      </c>
      <c r="AS75" s="162">
        <v>0</v>
      </c>
      <c r="AT75" s="162">
        <v>23.000000000000021</v>
      </c>
      <c r="AU75" s="162">
        <v>36.800000000000068</v>
      </c>
      <c r="AV75" s="162">
        <v>51.749999999999929</v>
      </c>
      <c r="AW75" s="162">
        <v>0</v>
      </c>
      <c r="AX75" s="162">
        <v>0</v>
      </c>
      <c r="AY75" s="162">
        <v>0</v>
      </c>
      <c r="AZ75" s="162">
        <v>0</v>
      </c>
      <c r="BA75" s="162">
        <v>45.333333333333336</v>
      </c>
      <c r="BB75" s="162">
        <v>52.133333333333333</v>
      </c>
      <c r="BC75" s="162">
        <v>0</v>
      </c>
      <c r="BD75" s="162">
        <v>0</v>
      </c>
      <c r="BE75" s="162">
        <v>0</v>
      </c>
      <c r="BF75" s="162">
        <v>0</v>
      </c>
      <c r="BG75" s="162">
        <v>0</v>
      </c>
      <c r="BH75" s="162">
        <v>0</v>
      </c>
      <c r="BI75" s="162">
        <v>10.339999999999993</v>
      </c>
      <c r="BJ75" s="162">
        <v>0</v>
      </c>
      <c r="BK75" s="162">
        <v>0.82399999999999995</v>
      </c>
      <c r="BL75" s="162">
        <v>0</v>
      </c>
      <c r="BM75" s="162">
        <v>0</v>
      </c>
      <c r="BN75" s="171">
        <v>0</v>
      </c>
      <c r="BO75" s="162">
        <v>0</v>
      </c>
      <c r="BP75" s="162">
        <v>1</v>
      </c>
      <c r="BQ75" s="162">
        <v>0</v>
      </c>
    </row>
    <row r="76" spans="1:69" x14ac:dyDescent="0.3">
      <c r="A76" s="160">
        <v>104634</v>
      </c>
      <c r="B76" s="160">
        <v>3413513</v>
      </c>
      <c r="C76" s="165" t="s">
        <v>534</v>
      </c>
      <c r="D76" s="166" t="s">
        <v>21</v>
      </c>
      <c r="E76" s="163">
        <v>0</v>
      </c>
      <c r="F76" s="162">
        <v>1</v>
      </c>
      <c r="G76" s="162">
        <v>0</v>
      </c>
      <c r="H76" s="162">
        <v>0</v>
      </c>
      <c r="I76" s="162">
        <v>7</v>
      </c>
      <c r="J76" s="162">
        <v>0</v>
      </c>
      <c r="K76" s="162">
        <v>0</v>
      </c>
      <c r="L76" s="162">
        <v>0</v>
      </c>
      <c r="M76" s="162">
        <v>309</v>
      </c>
      <c r="N76" s="162">
        <v>309</v>
      </c>
      <c r="O76" s="162">
        <v>44</v>
      </c>
      <c r="P76" s="162">
        <v>265</v>
      </c>
      <c r="Q76" s="162">
        <v>0</v>
      </c>
      <c r="R76" s="162">
        <v>0</v>
      </c>
      <c r="S76" s="162">
        <v>0</v>
      </c>
      <c r="T76" s="162">
        <v>0</v>
      </c>
      <c r="U76" s="162">
        <v>0</v>
      </c>
      <c r="V76" s="162">
        <v>0</v>
      </c>
      <c r="W76" s="162">
        <v>0</v>
      </c>
      <c r="X76" s="162">
        <v>0</v>
      </c>
      <c r="Y76" s="162">
        <v>0</v>
      </c>
      <c r="Z76" s="162">
        <v>309</v>
      </c>
      <c r="AA76" s="162">
        <v>44.142857142857146</v>
      </c>
      <c r="AB76" s="162">
        <v>88</v>
      </c>
      <c r="AC76" s="162">
        <v>98.999999999999972</v>
      </c>
      <c r="AD76" s="162">
        <v>0</v>
      </c>
      <c r="AE76" s="162">
        <v>0</v>
      </c>
      <c r="AF76" s="162">
        <v>17.055194805194805</v>
      </c>
      <c r="AG76" s="162">
        <v>12.038961038961052</v>
      </c>
      <c r="AH76" s="162">
        <v>72.233766233766303</v>
      </c>
      <c r="AI76" s="162">
        <v>55.178571428571558</v>
      </c>
      <c r="AJ76" s="162">
        <v>28.090909090909086</v>
      </c>
      <c r="AK76" s="162">
        <v>55.178571428571558</v>
      </c>
      <c r="AL76" s="162">
        <v>69.224025974025963</v>
      </c>
      <c r="AM76" s="162">
        <v>0</v>
      </c>
      <c r="AN76" s="162">
        <v>0</v>
      </c>
      <c r="AO76" s="162">
        <v>0</v>
      </c>
      <c r="AP76" s="162">
        <v>0</v>
      </c>
      <c r="AQ76" s="162">
        <v>0</v>
      </c>
      <c r="AR76" s="162">
        <v>0</v>
      </c>
      <c r="AS76" s="162">
        <v>0</v>
      </c>
      <c r="AT76" s="162">
        <v>12.826415094339607</v>
      </c>
      <c r="AU76" s="162">
        <v>19.822641509433957</v>
      </c>
      <c r="AV76" s="162">
        <v>31.483018867924471</v>
      </c>
      <c r="AW76" s="162">
        <v>0</v>
      </c>
      <c r="AX76" s="162">
        <v>0</v>
      </c>
      <c r="AY76" s="162">
        <v>0</v>
      </c>
      <c r="AZ76" s="162">
        <v>2.0738255033557045</v>
      </c>
      <c r="BA76" s="162">
        <v>93.468992248062023</v>
      </c>
      <c r="BB76" s="162">
        <v>108.98837209302326</v>
      </c>
      <c r="BC76" s="162">
        <v>0</v>
      </c>
      <c r="BD76" s="162">
        <v>0</v>
      </c>
      <c r="BE76" s="162">
        <v>0</v>
      </c>
      <c r="BF76" s="162">
        <v>0</v>
      </c>
      <c r="BG76" s="162">
        <v>0</v>
      </c>
      <c r="BH76" s="162">
        <v>0</v>
      </c>
      <c r="BI76" s="162">
        <v>0</v>
      </c>
      <c r="BJ76" s="162">
        <v>0</v>
      </c>
      <c r="BK76" s="162">
        <v>0.379</v>
      </c>
      <c r="BL76" s="162">
        <v>0</v>
      </c>
      <c r="BM76" s="162">
        <v>0</v>
      </c>
      <c r="BN76" s="171">
        <v>0</v>
      </c>
      <c r="BO76" s="162">
        <v>0</v>
      </c>
      <c r="BP76" s="162">
        <v>1</v>
      </c>
      <c r="BQ76" s="162">
        <v>0</v>
      </c>
    </row>
    <row r="77" spans="1:69" x14ac:dyDescent="0.3">
      <c r="A77" s="160">
        <v>104635</v>
      </c>
      <c r="B77" s="160">
        <v>3413514</v>
      </c>
      <c r="C77" s="165" t="s">
        <v>535</v>
      </c>
      <c r="D77" s="166" t="s">
        <v>21</v>
      </c>
      <c r="E77" s="163">
        <v>0</v>
      </c>
      <c r="F77" s="162">
        <v>1</v>
      </c>
      <c r="G77" s="162">
        <v>0</v>
      </c>
      <c r="H77" s="162">
        <v>0</v>
      </c>
      <c r="I77" s="162">
        <v>7</v>
      </c>
      <c r="J77" s="162">
        <v>0</v>
      </c>
      <c r="K77" s="162">
        <v>0</v>
      </c>
      <c r="L77" s="162">
        <v>0</v>
      </c>
      <c r="M77" s="162">
        <v>192</v>
      </c>
      <c r="N77" s="162">
        <v>192</v>
      </c>
      <c r="O77" s="162">
        <v>27</v>
      </c>
      <c r="P77" s="162">
        <v>165</v>
      </c>
      <c r="Q77" s="162">
        <v>0</v>
      </c>
      <c r="R77" s="162">
        <v>0</v>
      </c>
      <c r="S77" s="162">
        <v>0</v>
      </c>
      <c r="T77" s="162">
        <v>0</v>
      </c>
      <c r="U77" s="162">
        <v>0</v>
      </c>
      <c r="V77" s="162">
        <v>0</v>
      </c>
      <c r="W77" s="162">
        <v>0</v>
      </c>
      <c r="X77" s="162">
        <v>0</v>
      </c>
      <c r="Y77" s="162">
        <v>0</v>
      </c>
      <c r="Z77" s="162">
        <v>192</v>
      </c>
      <c r="AA77" s="162">
        <v>27.428571428571427</v>
      </c>
      <c r="AB77" s="162">
        <v>63.999999999999929</v>
      </c>
      <c r="AC77" s="162">
        <v>69.999999999999929</v>
      </c>
      <c r="AD77" s="162">
        <v>0</v>
      </c>
      <c r="AE77" s="162">
        <v>0</v>
      </c>
      <c r="AF77" s="162">
        <v>4.0209424083769729</v>
      </c>
      <c r="AG77" s="162">
        <v>0</v>
      </c>
      <c r="AH77" s="162">
        <v>48.251308900523512</v>
      </c>
      <c r="AI77" s="162">
        <v>5.0261780104712059</v>
      </c>
      <c r="AJ77" s="162">
        <v>1.0052356020942412</v>
      </c>
      <c r="AK77" s="162">
        <v>80.418848167539267</v>
      </c>
      <c r="AL77" s="162">
        <v>53.277486910994696</v>
      </c>
      <c r="AM77" s="162">
        <v>0</v>
      </c>
      <c r="AN77" s="162">
        <v>0</v>
      </c>
      <c r="AO77" s="162">
        <v>0</v>
      </c>
      <c r="AP77" s="162">
        <v>0</v>
      </c>
      <c r="AQ77" s="162">
        <v>0</v>
      </c>
      <c r="AR77" s="162">
        <v>0</v>
      </c>
      <c r="AS77" s="162">
        <v>0</v>
      </c>
      <c r="AT77" s="162">
        <v>6.9818181818181877</v>
      </c>
      <c r="AU77" s="162">
        <v>6.9818181818181877</v>
      </c>
      <c r="AV77" s="162">
        <v>11.636363636363635</v>
      </c>
      <c r="AW77" s="162">
        <v>0</v>
      </c>
      <c r="AX77" s="162">
        <v>0</v>
      </c>
      <c r="AY77" s="162">
        <v>0</v>
      </c>
      <c r="AZ77" s="162">
        <v>2.0756756756756758</v>
      </c>
      <c r="BA77" s="162">
        <v>58.57988165680473</v>
      </c>
      <c r="BB77" s="162">
        <v>68.165680473372774</v>
      </c>
      <c r="BC77" s="162">
        <v>0</v>
      </c>
      <c r="BD77" s="162">
        <v>0</v>
      </c>
      <c r="BE77" s="162">
        <v>0</v>
      </c>
      <c r="BF77" s="162">
        <v>0</v>
      </c>
      <c r="BG77" s="162">
        <v>0</v>
      </c>
      <c r="BH77" s="162">
        <v>0</v>
      </c>
      <c r="BI77" s="162">
        <v>0</v>
      </c>
      <c r="BJ77" s="162">
        <v>0</v>
      </c>
      <c r="BK77" s="162">
        <v>0.35399999999999998</v>
      </c>
      <c r="BL77" s="162">
        <v>0</v>
      </c>
      <c r="BM77" s="162">
        <v>0</v>
      </c>
      <c r="BN77" s="171">
        <v>0</v>
      </c>
      <c r="BO77" s="162">
        <v>0</v>
      </c>
      <c r="BP77" s="162">
        <v>1</v>
      </c>
      <c r="BQ77" s="162">
        <v>0</v>
      </c>
    </row>
    <row r="78" spans="1:69" x14ac:dyDescent="0.3">
      <c r="A78" s="160">
        <v>104636</v>
      </c>
      <c r="B78" s="160">
        <v>3413516</v>
      </c>
      <c r="C78" s="165" t="s">
        <v>536</v>
      </c>
      <c r="D78" s="166" t="s">
        <v>21</v>
      </c>
      <c r="E78" s="163">
        <v>0</v>
      </c>
      <c r="F78" s="162">
        <v>1</v>
      </c>
      <c r="G78" s="162">
        <v>0</v>
      </c>
      <c r="H78" s="162">
        <v>0</v>
      </c>
      <c r="I78" s="162">
        <v>7</v>
      </c>
      <c r="J78" s="162">
        <v>0</v>
      </c>
      <c r="K78" s="162">
        <v>0</v>
      </c>
      <c r="L78" s="162">
        <v>0</v>
      </c>
      <c r="M78" s="162">
        <v>409</v>
      </c>
      <c r="N78" s="162">
        <v>409</v>
      </c>
      <c r="O78" s="162">
        <v>59</v>
      </c>
      <c r="P78" s="162">
        <v>350</v>
      </c>
      <c r="Q78" s="162">
        <v>0</v>
      </c>
      <c r="R78" s="162">
        <v>0</v>
      </c>
      <c r="S78" s="162">
        <v>0</v>
      </c>
      <c r="T78" s="162">
        <v>0</v>
      </c>
      <c r="U78" s="162">
        <v>0</v>
      </c>
      <c r="V78" s="162">
        <v>0</v>
      </c>
      <c r="W78" s="162">
        <v>0</v>
      </c>
      <c r="X78" s="162">
        <v>0</v>
      </c>
      <c r="Y78" s="162">
        <v>0</v>
      </c>
      <c r="Z78" s="162">
        <v>409</v>
      </c>
      <c r="AA78" s="162">
        <v>58.428571428571431</v>
      </c>
      <c r="AB78" s="162">
        <v>40</v>
      </c>
      <c r="AC78" s="162">
        <v>49.999999999999901</v>
      </c>
      <c r="AD78" s="162">
        <v>0</v>
      </c>
      <c r="AE78" s="162">
        <v>0</v>
      </c>
      <c r="AF78" s="162">
        <v>262.00000000000011</v>
      </c>
      <c r="AG78" s="162">
        <v>12.000000000000002</v>
      </c>
      <c r="AH78" s="162">
        <v>94.000000000000114</v>
      </c>
      <c r="AI78" s="162">
        <v>4.9999999999999902</v>
      </c>
      <c r="AJ78" s="162">
        <v>12.999999999999991</v>
      </c>
      <c r="AK78" s="162">
        <v>5.9999999999999805</v>
      </c>
      <c r="AL78" s="162">
        <v>16.999999999999993</v>
      </c>
      <c r="AM78" s="162">
        <v>0</v>
      </c>
      <c r="AN78" s="162">
        <v>0</v>
      </c>
      <c r="AO78" s="162">
        <v>0</v>
      </c>
      <c r="AP78" s="162">
        <v>0</v>
      </c>
      <c r="AQ78" s="162">
        <v>0</v>
      </c>
      <c r="AR78" s="162">
        <v>0</v>
      </c>
      <c r="AS78" s="162">
        <v>0</v>
      </c>
      <c r="AT78" s="162">
        <v>2.3371428571428554</v>
      </c>
      <c r="AU78" s="162">
        <v>2.3371428571428554</v>
      </c>
      <c r="AV78" s="162">
        <v>2.3371428571428554</v>
      </c>
      <c r="AW78" s="162">
        <v>0</v>
      </c>
      <c r="AX78" s="162">
        <v>0</v>
      </c>
      <c r="AY78" s="162">
        <v>0</v>
      </c>
      <c r="AZ78" s="162">
        <v>0</v>
      </c>
      <c r="BA78" s="162">
        <v>121.38728323699422</v>
      </c>
      <c r="BB78" s="162">
        <v>141.84971098265896</v>
      </c>
      <c r="BC78" s="162">
        <v>0</v>
      </c>
      <c r="BD78" s="162">
        <v>0</v>
      </c>
      <c r="BE78" s="162">
        <v>0</v>
      </c>
      <c r="BF78" s="162">
        <v>0</v>
      </c>
      <c r="BG78" s="162">
        <v>0</v>
      </c>
      <c r="BH78" s="162">
        <v>0</v>
      </c>
      <c r="BI78" s="162">
        <v>0</v>
      </c>
      <c r="BJ78" s="162">
        <v>0</v>
      </c>
      <c r="BK78" s="162">
        <v>0.65200000000000002</v>
      </c>
      <c r="BL78" s="162">
        <v>0</v>
      </c>
      <c r="BM78" s="162">
        <v>0</v>
      </c>
      <c r="BN78" s="171">
        <v>0</v>
      </c>
      <c r="BO78" s="162">
        <v>0</v>
      </c>
      <c r="BP78" s="162">
        <v>1</v>
      </c>
      <c r="BQ78" s="162">
        <v>0</v>
      </c>
    </row>
    <row r="79" spans="1:69" x14ac:dyDescent="0.3">
      <c r="A79" s="160">
        <v>104638</v>
      </c>
      <c r="B79" s="160">
        <v>3413523</v>
      </c>
      <c r="C79" s="165" t="s">
        <v>537</v>
      </c>
      <c r="D79" s="166" t="s">
        <v>21</v>
      </c>
      <c r="E79" s="163">
        <v>0</v>
      </c>
      <c r="F79" s="162">
        <v>1</v>
      </c>
      <c r="G79" s="162">
        <v>0</v>
      </c>
      <c r="H79" s="162">
        <v>0</v>
      </c>
      <c r="I79" s="162">
        <v>7</v>
      </c>
      <c r="J79" s="162">
        <v>0</v>
      </c>
      <c r="K79" s="162">
        <v>0</v>
      </c>
      <c r="L79" s="162">
        <v>0</v>
      </c>
      <c r="M79" s="162">
        <v>315</v>
      </c>
      <c r="N79" s="162">
        <v>315</v>
      </c>
      <c r="O79" s="162">
        <v>41</v>
      </c>
      <c r="P79" s="162">
        <v>274</v>
      </c>
      <c r="Q79" s="162">
        <v>0</v>
      </c>
      <c r="R79" s="162">
        <v>0</v>
      </c>
      <c r="S79" s="162">
        <v>0</v>
      </c>
      <c r="T79" s="162">
        <v>0</v>
      </c>
      <c r="U79" s="162">
        <v>0</v>
      </c>
      <c r="V79" s="162">
        <v>0</v>
      </c>
      <c r="W79" s="162">
        <v>0</v>
      </c>
      <c r="X79" s="162">
        <v>0</v>
      </c>
      <c r="Y79" s="162">
        <v>0</v>
      </c>
      <c r="Z79" s="162">
        <v>315</v>
      </c>
      <c r="AA79" s="162">
        <v>45</v>
      </c>
      <c r="AB79" s="162">
        <v>149.99999999999994</v>
      </c>
      <c r="AC79" s="162">
        <v>160.99999999999994</v>
      </c>
      <c r="AD79" s="162">
        <v>0</v>
      </c>
      <c r="AE79" s="162">
        <v>0</v>
      </c>
      <c r="AF79" s="162">
        <v>5.0000000000000089</v>
      </c>
      <c r="AG79" s="162">
        <v>5.9999999999999849</v>
      </c>
      <c r="AH79" s="162">
        <v>0.99999999999999845</v>
      </c>
      <c r="AI79" s="162">
        <v>6.9999999999999929</v>
      </c>
      <c r="AJ79" s="162">
        <v>32.000000000000128</v>
      </c>
      <c r="AK79" s="162">
        <v>183.99999999999997</v>
      </c>
      <c r="AL79" s="162">
        <v>80.000000000000014</v>
      </c>
      <c r="AM79" s="162">
        <v>0</v>
      </c>
      <c r="AN79" s="162">
        <v>0</v>
      </c>
      <c r="AO79" s="162">
        <v>0</v>
      </c>
      <c r="AP79" s="162">
        <v>0</v>
      </c>
      <c r="AQ79" s="162">
        <v>0</v>
      </c>
      <c r="AR79" s="162">
        <v>0</v>
      </c>
      <c r="AS79" s="162">
        <v>0</v>
      </c>
      <c r="AT79" s="162">
        <v>16.094890510948904</v>
      </c>
      <c r="AU79" s="162">
        <v>32.189781021897872</v>
      </c>
      <c r="AV79" s="162">
        <v>47.135036496350246</v>
      </c>
      <c r="AW79" s="162">
        <v>0</v>
      </c>
      <c r="AX79" s="162">
        <v>0</v>
      </c>
      <c r="AY79" s="162">
        <v>0</v>
      </c>
      <c r="AZ79" s="162">
        <v>1.96875</v>
      </c>
      <c r="BA79" s="162">
        <v>103.024</v>
      </c>
      <c r="BB79" s="162">
        <v>118.44</v>
      </c>
      <c r="BC79" s="162">
        <v>0</v>
      </c>
      <c r="BD79" s="162">
        <v>0</v>
      </c>
      <c r="BE79" s="162">
        <v>0</v>
      </c>
      <c r="BF79" s="162">
        <v>0</v>
      </c>
      <c r="BG79" s="162">
        <v>0</v>
      </c>
      <c r="BH79" s="162">
        <v>0</v>
      </c>
      <c r="BI79" s="162">
        <v>0</v>
      </c>
      <c r="BJ79" s="162">
        <v>0</v>
      </c>
      <c r="BK79" s="162">
        <v>0.51200000000000001</v>
      </c>
      <c r="BL79" s="162">
        <v>0</v>
      </c>
      <c r="BM79" s="162">
        <v>0</v>
      </c>
      <c r="BN79" s="171">
        <v>0</v>
      </c>
      <c r="BO79" s="162">
        <v>0</v>
      </c>
      <c r="BP79" s="162">
        <v>1</v>
      </c>
      <c r="BQ79" s="162">
        <v>0</v>
      </c>
    </row>
    <row r="80" spans="1:69" x14ac:dyDescent="0.3">
      <c r="A80" s="160">
        <v>104640</v>
      </c>
      <c r="B80" s="160">
        <v>3413527</v>
      </c>
      <c r="C80" s="165" t="s">
        <v>538</v>
      </c>
      <c r="D80" s="166" t="s">
        <v>21</v>
      </c>
      <c r="E80" s="163">
        <v>0</v>
      </c>
      <c r="F80" s="162">
        <v>1</v>
      </c>
      <c r="G80" s="162">
        <v>0</v>
      </c>
      <c r="H80" s="162">
        <v>0</v>
      </c>
      <c r="I80" s="162">
        <v>7</v>
      </c>
      <c r="J80" s="162">
        <v>0</v>
      </c>
      <c r="K80" s="162">
        <v>0</v>
      </c>
      <c r="L80" s="162">
        <v>0</v>
      </c>
      <c r="M80" s="162">
        <v>151</v>
      </c>
      <c r="N80" s="162">
        <v>151</v>
      </c>
      <c r="O80" s="162">
        <v>18</v>
      </c>
      <c r="P80" s="162">
        <v>133</v>
      </c>
      <c r="Q80" s="162">
        <v>0</v>
      </c>
      <c r="R80" s="162">
        <v>0</v>
      </c>
      <c r="S80" s="162">
        <v>0</v>
      </c>
      <c r="T80" s="162">
        <v>0</v>
      </c>
      <c r="U80" s="162">
        <v>0</v>
      </c>
      <c r="V80" s="162">
        <v>0</v>
      </c>
      <c r="W80" s="162">
        <v>0</v>
      </c>
      <c r="X80" s="162">
        <v>0</v>
      </c>
      <c r="Y80" s="162">
        <v>0</v>
      </c>
      <c r="Z80" s="162">
        <v>151</v>
      </c>
      <c r="AA80" s="162">
        <v>21.571428571428573</v>
      </c>
      <c r="AB80" s="162">
        <v>84.999999999999972</v>
      </c>
      <c r="AC80" s="162">
        <v>92</v>
      </c>
      <c r="AD80" s="162">
        <v>0</v>
      </c>
      <c r="AE80" s="162">
        <v>0</v>
      </c>
      <c r="AF80" s="162">
        <v>9.9999999999999982</v>
      </c>
      <c r="AG80" s="162">
        <v>3.0000000000000044</v>
      </c>
      <c r="AH80" s="162">
        <v>2.0000000000000027</v>
      </c>
      <c r="AI80" s="162">
        <v>4.0000000000000053</v>
      </c>
      <c r="AJ80" s="162">
        <v>20.999999999999968</v>
      </c>
      <c r="AK80" s="162">
        <v>87.999999999999943</v>
      </c>
      <c r="AL80" s="162">
        <v>23</v>
      </c>
      <c r="AM80" s="162">
        <v>0</v>
      </c>
      <c r="AN80" s="162">
        <v>0</v>
      </c>
      <c r="AO80" s="162">
        <v>0</v>
      </c>
      <c r="AP80" s="162">
        <v>0</v>
      </c>
      <c r="AQ80" s="162">
        <v>0</v>
      </c>
      <c r="AR80" s="162">
        <v>0</v>
      </c>
      <c r="AS80" s="162">
        <v>0</v>
      </c>
      <c r="AT80" s="162">
        <v>11.353383458646611</v>
      </c>
      <c r="AU80" s="162">
        <v>24.977443609022487</v>
      </c>
      <c r="AV80" s="162">
        <v>32.924812030075202</v>
      </c>
      <c r="AW80" s="162">
        <v>0</v>
      </c>
      <c r="AX80" s="162">
        <v>0</v>
      </c>
      <c r="AY80" s="162">
        <v>0</v>
      </c>
      <c r="AZ80" s="162">
        <v>1.9235668789808917</v>
      </c>
      <c r="BA80" s="162">
        <v>45.125</v>
      </c>
      <c r="BB80" s="162">
        <v>51.232142857142861</v>
      </c>
      <c r="BC80" s="162">
        <v>0</v>
      </c>
      <c r="BD80" s="162">
        <v>0</v>
      </c>
      <c r="BE80" s="162">
        <v>0</v>
      </c>
      <c r="BF80" s="162">
        <v>0</v>
      </c>
      <c r="BG80" s="162">
        <v>0</v>
      </c>
      <c r="BH80" s="162">
        <v>0</v>
      </c>
      <c r="BI80" s="162">
        <v>0</v>
      </c>
      <c r="BJ80" s="162">
        <v>0</v>
      </c>
      <c r="BK80" s="162">
        <v>0.38400000000000001</v>
      </c>
      <c r="BL80" s="162">
        <v>0</v>
      </c>
      <c r="BM80" s="162">
        <v>0</v>
      </c>
      <c r="BN80" s="171">
        <v>0</v>
      </c>
      <c r="BO80" s="162">
        <v>0</v>
      </c>
      <c r="BP80" s="162">
        <v>1</v>
      </c>
      <c r="BQ80" s="162">
        <v>0</v>
      </c>
    </row>
    <row r="81" spans="1:69" x14ac:dyDescent="0.3">
      <c r="A81" s="160">
        <v>104641</v>
      </c>
      <c r="B81" s="160">
        <v>3413528</v>
      </c>
      <c r="C81" s="165" t="s">
        <v>539</v>
      </c>
      <c r="D81" s="166" t="s">
        <v>21</v>
      </c>
      <c r="E81" s="163">
        <v>0</v>
      </c>
      <c r="F81" s="162">
        <v>1</v>
      </c>
      <c r="G81" s="162">
        <v>0</v>
      </c>
      <c r="H81" s="162">
        <v>0</v>
      </c>
      <c r="I81" s="162">
        <v>7</v>
      </c>
      <c r="J81" s="162">
        <v>0</v>
      </c>
      <c r="K81" s="162">
        <v>0</v>
      </c>
      <c r="L81" s="162">
        <v>0</v>
      </c>
      <c r="M81" s="162">
        <v>170</v>
      </c>
      <c r="N81" s="162">
        <v>170</v>
      </c>
      <c r="O81" s="162">
        <v>22</v>
      </c>
      <c r="P81" s="162">
        <v>148</v>
      </c>
      <c r="Q81" s="162">
        <v>0</v>
      </c>
      <c r="R81" s="162">
        <v>0</v>
      </c>
      <c r="S81" s="162">
        <v>0</v>
      </c>
      <c r="T81" s="162">
        <v>0</v>
      </c>
      <c r="U81" s="162">
        <v>0</v>
      </c>
      <c r="V81" s="162">
        <v>0</v>
      </c>
      <c r="W81" s="162">
        <v>0</v>
      </c>
      <c r="X81" s="162">
        <v>0</v>
      </c>
      <c r="Y81" s="162">
        <v>0</v>
      </c>
      <c r="Z81" s="162">
        <v>170</v>
      </c>
      <c r="AA81" s="162">
        <v>24.285714285714285</v>
      </c>
      <c r="AB81" s="162">
        <v>65.000000000000071</v>
      </c>
      <c r="AC81" s="162">
        <v>78.000000000000057</v>
      </c>
      <c r="AD81" s="162">
        <v>0</v>
      </c>
      <c r="AE81" s="162">
        <v>0</v>
      </c>
      <c r="AF81" s="162">
        <v>9.107142857142863</v>
      </c>
      <c r="AG81" s="162">
        <v>1.0119047619047616</v>
      </c>
      <c r="AH81" s="162">
        <v>17.202380952380921</v>
      </c>
      <c r="AI81" s="162">
        <v>12.142857142857137</v>
      </c>
      <c r="AJ81" s="162">
        <v>40.47619047619046</v>
      </c>
      <c r="AK81" s="162">
        <v>67.797619047619079</v>
      </c>
      <c r="AL81" s="162">
        <v>22.261904761904766</v>
      </c>
      <c r="AM81" s="162">
        <v>0</v>
      </c>
      <c r="AN81" s="162">
        <v>0</v>
      </c>
      <c r="AO81" s="162">
        <v>0</v>
      </c>
      <c r="AP81" s="162">
        <v>0</v>
      </c>
      <c r="AQ81" s="162">
        <v>0</v>
      </c>
      <c r="AR81" s="162">
        <v>0</v>
      </c>
      <c r="AS81" s="162">
        <v>0</v>
      </c>
      <c r="AT81" s="162">
        <v>21.824324324324262</v>
      </c>
      <c r="AU81" s="162">
        <v>33.310810810810821</v>
      </c>
      <c r="AV81" s="162">
        <v>43.648648648648695</v>
      </c>
      <c r="AW81" s="162">
        <v>0</v>
      </c>
      <c r="AX81" s="162">
        <v>0</v>
      </c>
      <c r="AY81" s="162">
        <v>0</v>
      </c>
      <c r="AZ81" s="162">
        <v>1.0365853658536586</v>
      </c>
      <c r="BA81" s="162">
        <v>56.060606060606062</v>
      </c>
      <c r="BB81" s="162">
        <v>64.393939393939391</v>
      </c>
      <c r="BC81" s="162">
        <v>0</v>
      </c>
      <c r="BD81" s="162">
        <v>0</v>
      </c>
      <c r="BE81" s="162">
        <v>0</v>
      </c>
      <c r="BF81" s="162">
        <v>0</v>
      </c>
      <c r="BG81" s="162">
        <v>0</v>
      </c>
      <c r="BH81" s="162">
        <v>0</v>
      </c>
      <c r="BI81" s="162">
        <v>8.8000000000000114</v>
      </c>
      <c r="BJ81" s="162">
        <v>0</v>
      </c>
      <c r="BK81" s="162">
        <v>0.60199999999999998</v>
      </c>
      <c r="BL81" s="162">
        <v>0</v>
      </c>
      <c r="BM81" s="162">
        <v>0</v>
      </c>
      <c r="BN81" s="171">
        <v>0</v>
      </c>
      <c r="BO81" s="162">
        <v>0</v>
      </c>
      <c r="BP81" s="162">
        <v>1</v>
      </c>
      <c r="BQ81" s="162">
        <v>0</v>
      </c>
    </row>
    <row r="82" spans="1:69" x14ac:dyDescent="0.3">
      <c r="A82" s="160">
        <v>104642</v>
      </c>
      <c r="B82" s="160">
        <v>3413541</v>
      </c>
      <c r="C82" s="165" t="s">
        <v>540</v>
      </c>
      <c r="D82" s="166" t="s">
        <v>21</v>
      </c>
      <c r="E82" s="163">
        <v>0</v>
      </c>
      <c r="F82" s="162">
        <v>1</v>
      </c>
      <c r="G82" s="162">
        <v>0</v>
      </c>
      <c r="H82" s="162">
        <v>0</v>
      </c>
      <c r="I82" s="162">
        <v>7</v>
      </c>
      <c r="J82" s="162">
        <v>0</v>
      </c>
      <c r="K82" s="162">
        <v>0</v>
      </c>
      <c r="L82" s="162">
        <v>0</v>
      </c>
      <c r="M82" s="162">
        <v>419</v>
      </c>
      <c r="N82" s="162">
        <v>419</v>
      </c>
      <c r="O82" s="162">
        <v>60</v>
      </c>
      <c r="P82" s="162">
        <v>359</v>
      </c>
      <c r="Q82" s="162">
        <v>0</v>
      </c>
      <c r="R82" s="162">
        <v>0</v>
      </c>
      <c r="S82" s="162">
        <v>0</v>
      </c>
      <c r="T82" s="162">
        <v>0</v>
      </c>
      <c r="U82" s="162">
        <v>0</v>
      </c>
      <c r="V82" s="162">
        <v>0</v>
      </c>
      <c r="W82" s="162">
        <v>0</v>
      </c>
      <c r="X82" s="162">
        <v>0</v>
      </c>
      <c r="Y82" s="162">
        <v>0</v>
      </c>
      <c r="Z82" s="162">
        <v>419</v>
      </c>
      <c r="AA82" s="162">
        <v>59.857142857142854</v>
      </c>
      <c r="AB82" s="162">
        <v>8.0000000000000071</v>
      </c>
      <c r="AC82" s="162">
        <v>8.9999999999999929</v>
      </c>
      <c r="AD82" s="162">
        <v>0</v>
      </c>
      <c r="AE82" s="162">
        <v>0</v>
      </c>
      <c r="AF82" s="162">
        <v>393.94019138755999</v>
      </c>
      <c r="AG82" s="162">
        <v>4.00956937799043</v>
      </c>
      <c r="AH82" s="162">
        <v>13.03110047846889</v>
      </c>
      <c r="AI82" s="162">
        <v>1.0023923444976097</v>
      </c>
      <c r="AJ82" s="162">
        <v>4.00956937799043</v>
      </c>
      <c r="AK82" s="162">
        <v>2.004784688995215</v>
      </c>
      <c r="AL82" s="162">
        <v>1.0023923444976097</v>
      </c>
      <c r="AM82" s="162">
        <v>0</v>
      </c>
      <c r="AN82" s="162">
        <v>0</v>
      </c>
      <c r="AO82" s="162">
        <v>0</v>
      </c>
      <c r="AP82" s="162">
        <v>0</v>
      </c>
      <c r="AQ82" s="162">
        <v>0</v>
      </c>
      <c r="AR82" s="162">
        <v>0</v>
      </c>
      <c r="AS82" s="162">
        <v>0</v>
      </c>
      <c r="AT82" s="162">
        <v>8.1699164345403759</v>
      </c>
      <c r="AU82" s="162">
        <v>8.1699164345403759</v>
      </c>
      <c r="AV82" s="162">
        <v>11.67130919220055</v>
      </c>
      <c r="AW82" s="162">
        <v>0</v>
      </c>
      <c r="AX82" s="162">
        <v>0</v>
      </c>
      <c r="AY82" s="162">
        <v>0</v>
      </c>
      <c r="AZ82" s="162">
        <v>0</v>
      </c>
      <c r="BA82" s="162">
        <v>82.52873563218391</v>
      </c>
      <c r="BB82" s="162">
        <v>96.321839080459768</v>
      </c>
      <c r="BC82" s="162">
        <v>0</v>
      </c>
      <c r="BD82" s="162">
        <v>0</v>
      </c>
      <c r="BE82" s="162">
        <v>0</v>
      </c>
      <c r="BF82" s="162">
        <v>0</v>
      </c>
      <c r="BG82" s="162">
        <v>0</v>
      </c>
      <c r="BH82" s="162">
        <v>0</v>
      </c>
      <c r="BI82" s="162">
        <v>0</v>
      </c>
      <c r="BJ82" s="162">
        <v>0</v>
      </c>
      <c r="BK82" s="162">
        <v>0.54500000000000004</v>
      </c>
      <c r="BL82" s="162">
        <v>0</v>
      </c>
      <c r="BM82" s="162">
        <v>0</v>
      </c>
      <c r="BN82" s="171">
        <v>0</v>
      </c>
      <c r="BO82" s="162">
        <v>0</v>
      </c>
      <c r="BP82" s="162">
        <v>1</v>
      </c>
      <c r="BQ82" s="162">
        <v>0</v>
      </c>
    </row>
    <row r="83" spans="1:69" x14ac:dyDescent="0.3">
      <c r="A83" s="160">
        <v>104643</v>
      </c>
      <c r="B83" s="160">
        <v>3413543</v>
      </c>
      <c r="C83" s="165" t="s">
        <v>541</v>
      </c>
      <c r="D83" s="166" t="s">
        <v>21</v>
      </c>
      <c r="E83" s="163">
        <v>0</v>
      </c>
      <c r="F83" s="162">
        <v>1</v>
      </c>
      <c r="G83" s="162">
        <v>0</v>
      </c>
      <c r="H83" s="162">
        <v>0</v>
      </c>
      <c r="I83" s="162">
        <v>7</v>
      </c>
      <c r="J83" s="162">
        <v>0</v>
      </c>
      <c r="K83" s="162">
        <v>0</v>
      </c>
      <c r="L83" s="162">
        <v>0</v>
      </c>
      <c r="M83" s="162">
        <v>407</v>
      </c>
      <c r="N83" s="162">
        <v>407</v>
      </c>
      <c r="O83" s="162">
        <v>59</v>
      </c>
      <c r="P83" s="162">
        <v>348</v>
      </c>
      <c r="Q83" s="162">
        <v>0</v>
      </c>
      <c r="R83" s="162">
        <v>0</v>
      </c>
      <c r="S83" s="162">
        <v>0</v>
      </c>
      <c r="T83" s="162">
        <v>0</v>
      </c>
      <c r="U83" s="162">
        <v>0</v>
      </c>
      <c r="V83" s="162">
        <v>0</v>
      </c>
      <c r="W83" s="162">
        <v>0</v>
      </c>
      <c r="X83" s="162">
        <v>0</v>
      </c>
      <c r="Y83" s="162">
        <v>0</v>
      </c>
      <c r="Z83" s="162">
        <v>407</v>
      </c>
      <c r="AA83" s="162">
        <v>58.142857142857146</v>
      </c>
      <c r="AB83" s="162">
        <v>33.999999999999979</v>
      </c>
      <c r="AC83" s="162">
        <v>45.000000000000178</v>
      </c>
      <c r="AD83" s="162">
        <v>0</v>
      </c>
      <c r="AE83" s="162">
        <v>0</v>
      </c>
      <c r="AF83" s="162">
        <v>255.0000000000002</v>
      </c>
      <c r="AG83" s="162">
        <v>41.999999999999922</v>
      </c>
      <c r="AH83" s="162">
        <v>46.999999999999808</v>
      </c>
      <c r="AI83" s="162">
        <v>31.000000000000014</v>
      </c>
      <c r="AJ83" s="162">
        <v>5.0000000000000062</v>
      </c>
      <c r="AK83" s="162">
        <v>12.999999999999984</v>
      </c>
      <c r="AL83" s="162">
        <v>14</v>
      </c>
      <c r="AM83" s="162">
        <v>0</v>
      </c>
      <c r="AN83" s="162">
        <v>0</v>
      </c>
      <c r="AO83" s="162">
        <v>0</v>
      </c>
      <c r="AP83" s="162">
        <v>0</v>
      </c>
      <c r="AQ83" s="162">
        <v>0</v>
      </c>
      <c r="AR83" s="162">
        <v>0</v>
      </c>
      <c r="AS83" s="162">
        <v>0</v>
      </c>
      <c r="AT83" s="162">
        <v>4.6781609195402218</v>
      </c>
      <c r="AU83" s="162">
        <v>5.8477011494252782</v>
      </c>
      <c r="AV83" s="162">
        <v>7.0172413793103336</v>
      </c>
      <c r="AW83" s="162">
        <v>0</v>
      </c>
      <c r="AX83" s="162">
        <v>0</v>
      </c>
      <c r="AY83" s="162">
        <v>0</v>
      </c>
      <c r="AZ83" s="162">
        <v>3.0297766749379651</v>
      </c>
      <c r="BA83" s="162">
        <v>123.84705882352942</v>
      </c>
      <c r="BB83" s="162">
        <v>144.84411764705882</v>
      </c>
      <c r="BC83" s="162">
        <v>0</v>
      </c>
      <c r="BD83" s="162">
        <v>0</v>
      </c>
      <c r="BE83" s="162">
        <v>0</v>
      </c>
      <c r="BF83" s="162">
        <v>0</v>
      </c>
      <c r="BG83" s="162">
        <v>0</v>
      </c>
      <c r="BH83" s="162">
        <v>0</v>
      </c>
      <c r="BI83" s="162">
        <v>0</v>
      </c>
      <c r="BJ83" s="162">
        <v>0</v>
      </c>
      <c r="BK83" s="162">
        <v>0.623</v>
      </c>
      <c r="BL83" s="162">
        <v>0</v>
      </c>
      <c r="BM83" s="162">
        <v>0</v>
      </c>
      <c r="BN83" s="171">
        <v>0</v>
      </c>
      <c r="BO83" s="162">
        <v>0</v>
      </c>
      <c r="BP83" s="162">
        <v>1</v>
      </c>
      <c r="BQ83" s="162">
        <v>0</v>
      </c>
    </row>
    <row r="84" spans="1:69" x14ac:dyDescent="0.3">
      <c r="A84" s="160">
        <v>104645</v>
      </c>
      <c r="B84" s="160">
        <v>3413547</v>
      </c>
      <c r="C84" s="165" t="s">
        <v>542</v>
      </c>
      <c r="D84" s="166" t="s">
        <v>21</v>
      </c>
      <c r="E84" s="163">
        <v>0</v>
      </c>
      <c r="F84" s="162">
        <v>1</v>
      </c>
      <c r="G84" s="162">
        <v>0</v>
      </c>
      <c r="H84" s="162">
        <v>0</v>
      </c>
      <c r="I84" s="162">
        <v>4</v>
      </c>
      <c r="J84" s="162">
        <v>0</v>
      </c>
      <c r="K84" s="162">
        <v>0</v>
      </c>
      <c r="L84" s="162">
        <v>0</v>
      </c>
      <c r="M84" s="162">
        <v>240</v>
      </c>
      <c r="N84" s="162">
        <v>240</v>
      </c>
      <c r="O84" s="162">
        <v>0</v>
      </c>
      <c r="P84" s="162">
        <v>240</v>
      </c>
      <c r="Q84" s="162">
        <v>0</v>
      </c>
      <c r="R84" s="162">
        <v>0</v>
      </c>
      <c r="S84" s="162">
        <v>0</v>
      </c>
      <c r="T84" s="162">
        <v>0</v>
      </c>
      <c r="U84" s="162">
        <v>0</v>
      </c>
      <c r="V84" s="162">
        <v>0</v>
      </c>
      <c r="W84" s="162">
        <v>0</v>
      </c>
      <c r="X84" s="162">
        <v>0</v>
      </c>
      <c r="Y84" s="162">
        <v>0</v>
      </c>
      <c r="Z84" s="162">
        <v>240</v>
      </c>
      <c r="AA84" s="162">
        <v>60</v>
      </c>
      <c r="AB84" s="162">
        <v>78</v>
      </c>
      <c r="AC84" s="162">
        <v>85.999999999999915</v>
      </c>
      <c r="AD84" s="162">
        <v>0</v>
      </c>
      <c r="AE84" s="162">
        <v>0</v>
      </c>
      <c r="AF84" s="162">
        <v>12</v>
      </c>
      <c r="AG84" s="162">
        <v>4.000000000000008</v>
      </c>
      <c r="AH84" s="162">
        <v>30</v>
      </c>
      <c r="AI84" s="162">
        <v>40.000000000000078</v>
      </c>
      <c r="AJ84" s="162">
        <v>49.000000000000078</v>
      </c>
      <c r="AK84" s="162">
        <v>91.999999999999929</v>
      </c>
      <c r="AL84" s="162">
        <v>13.000000000000009</v>
      </c>
      <c r="AM84" s="162">
        <v>0</v>
      </c>
      <c r="AN84" s="162">
        <v>0</v>
      </c>
      <c r="AO84" s="162">
        <v>0</v>
      </c>
      <c r="AP84" s="162">
        <v>0</v>
      </c>
      <c r="AQ84" s="162">
        <v>0</v>
      </c>
      <c r="AR84" s="162">
        <v>0</v>
      </c>
      <c r="AS84" s="162">
        <v>0</v>
      </c>
      <c r="AT84" s="162">
        <v>7.000000000000008</v>
      </c>
      <c r="AU84" s="162">
        <v>12</v>
      </c>
      <c r="AV84" s="162">
        <v>22.999999999999993</v>
      </c>
      <c r="AW84" s="162">
        <v>0</v>
      </c>
      <c r="AX84" s="162">
        <v>0</v>
      </c>
      <c r="AY84" s="162">
        <v>0</v>
      </c>
      <c r="AZ84" s="162">
        <v>2</v>
      </c>
      <c r="BA84" s="162">
        <v>92.743362831858406</v>
      </c>
      <c r="BB84" s="162">
        <v>92.743362831858406</v>
      </c>
      <c r="BC84" s="162">
        <v>0</v>
      </c>
      <c r="BD84" s="162">
        <v>0</v>
      </c>
      <c r="BE84" s="162">
        <v>0</v>
      </c>
      <c r="BF84" s="162">
        <v>0</v>
      </c>
      <c r="BG84" s="162">
        <v>0</v>
      </c>
      <c r="BH84" s="162">
        <v>0</v>
      </c>
      <c r="BI84" s="162">
        <v>0</v>
      </c>
      <c r="BJ84" s="162">
        <v>0</v>
      </c>
      <c r="BK84" s="162">
        <v>0.39700000000000002</v>
      </c>
      <c r="BL84" s="162">
        <v>0</v>
      </c>
      <c r="BM84" s="162">
        <v>0</v>
      </c>
      <c r="BN84" s="171">
        <v>0</v>
      </c>
      <c r="BO84" s="162">
        <v>0</v>
      </c>
      <c r="BP84" s="162">
        <v>1</v>
      </c>
      <c r="BQ84" s="162">
        <v>0</v>
      </c>
    </row>
    <row r="85" spans="1:69" x14ac:dyDescent="0.3">
      <c r="A85" s="160">
        <v>104646</v>
      </c>
      <c r="B85" s="160">
        <v>3413548</v>
      </c>
      <c r="C85" s="165" t="s">
        <v>543</v>
      </c>
      <c r="D85" s="166" t="s">
        <v>21</v>
      </c>
      <c r="E85" s="163">
        <v>0</v>
      </c>
      <c r="F85" s="162">
        <v>1</v>
      </c>
      <c r="G85" s="162">
        <v>0</v>
      </c>
      <c r="H85" s="162">
        <v>0</v>
      </c>
      <c r="I85" s="162">
        <v>7</v>
      </c>
      <c r="J85" s="162">
        <v>0</v>
      </c>
      <c r="K85" s="162">
        <v>0</v>
      </c>
      <c r="L85" s="162">
        <v>0</v>
      </c>
      <c r="M85" s="162">
        <v>193</v>
      </c>
      <c r="N85" s="162">
        <v>193</v>
      </c>
      <c r="O85" s="162">
        <v>22</v>
      </c>
      <c r="P85" s="162">
        <v>171</v>
      </c>
      <c r="Q85" s="162">
        <v>0</v>
      </c>
      <c r="R85" s="162">
        <v>0</v>
      </c>
      <c r="S85" s="162">
        <v>0</v>
      </c>
      <c r="T85" s="162">
        <v>0</v>
      </c>
      <c r="U85" s="162">
        <v>0</v>
      </c>
      <c r="V85" s="162">
        <v>0</v>
      </c>
      <c r="W85" s="162">
        <v>0</v>
      </c>
      <c r="X85" s="162">
        <v>0</v>
      </c>
      <c r="Y85" s="162">
        <v>0</v>
      </c>
      <c r="Z85" s="162">
        <v>193</v>
      </c>
      <c r="AA85" s="162">
        <v>27.571428571428573</v>
      </c>
      <c r="AB85" s="162">
        <v>55.000000000000057</v>
      </c>
      <c r="AC85" s="162">
        <v>56.00000000000005</v>
      </c>
      <c r="AD85" s="162">
        <v>0</v>
      </c>
      <c r="AE85" s="162">
        <v>0</v>
      </c>
      <c r="AF85" s="162">
        <v>52.000000000000099</v>
      </c>
      <c r="AG85" s="162">
        <v>28.000000000000025</v>
      </c>
      <c r="AH85" s="162">
        <v>10.000000000000005</v>
      </c>
      <c r="AI85" s="162">
        <v>14.999999999999996</v>
      </c>
      <c r="AJ85" s="162">
        <v>14.999999999999996</v>
      </c>
      <c r="AK85" s="162">
        <v>44.000000000000007</v>
      </c>
      <c r="AL85" s="162">
        <v>29.000000000000007</v>
      </c>
      <c r="AM85" s="162">
        <v>0</v>
      </c>
      <c r="AN85" s="162">
        <v>0</v>
      </c>
      <c r="AO85" s="162">
        <v>0</v>
      </c>
      <c r="AP85" s="162">
        <v>0</v>
      </c>
      <c r="AQ85" s="162">
        <v>0</v>
      </c>
      <c r="AR85" s="162">
        <v>0</v>
      </c>
      <c r="AS85" s="162">
        <v>0</v>
      </c>
      <c r="AT85" s="162">
        <v>5.6432748538011603</v>
      </c>
      <c r="AU85" s="162">
        <v>9.0292397660818615</v>
      </c>
      <c r="AV85" s="162">
        <v>14.672514619883042</v>
      </c>
      <c r="AW85" s="162">
        <v>0</v>
      </c>
      <c r="AX85" s="162">
        <v>0</v>
      </c>
      <c r="AY85" s="162">
        <v>0</v>
      </c>
      <c r="AZ85" s="162">
        <v>0.97969543147208116</v>
      </c>
      <c r="BA85" s="162">
        <v>53.811188811188813</v>
      </c>
      <c r="BB85" s="162">
        <v>60.734265734265733</v>
      </c>
      <c r="BC85" s="162">
        <v>0</v>
      </c>
      <c r="BD85" s="162">
        <v>0</v>
      </c>
      <c r="BE85" s="162">
        <v>0</v>
      </c>
      <c r="BF85" s="162">
        <v>0</v>
      </c>
      <c r="BG85" s="162">
        <v>0</v>
      </c>
      <c r="BH85" s="162">
        <v>0</v>
      </c>
      <c r="BI85" s="162">
        <v>0</v>
      </c>
      <c r="BJ85" s="162">
        <v>0</v>
      </c>
      <c r="BK85" s="162">
        <v>0.60199999999999998</v>
      </c>
      <c r="BL85" s="162">
        <v>0</v>
      </c>
      <c r="BM85" s="162">
        <v>0</v>
      </c>
      <c r="BN85" s="171">
        <v>0</v>
      </c>
      <c r="BO85" s="162">
        <v>0</v>
      </c>
      <c r="BP85" s="162">
        <v>1</v>
      </c>
      <c r="BQ85" s="162">
        <v>0</v>
      </c>
    </row>
    <row r="86" spans="1:69" x14ac:dyDescent="0.3">
      <c r="A86" s="160">
        <v>104648</v>
      </c>
      <c r="B86" s="160">
        <v>3413550</v>
      </c>
      <c r="C86" s="165" t="s">
        <v>544</v>
      </c>
      <c r="D86" s="166" t="s">
        <v>21</v>
      </c>
      <c r="E86" s="163">
        <v>0</v>
      </c>
      <c r="F86" s="162">
        <v>1</v>
      </c>
      <c r="G86" s="162">
        <v>0</v>
      </c>
      <c r="H86" s="162">
        <v>0</v>
      </c>
      <c r="I86" s="162">
        <v>7</v>
      </c>
      <c r="J86" s="162">
        <v>0</v>
      </c>
      <c r="K86" s="162">
        <v>0</v>
      </c>
      <c r="L86" s="162">
        <v>0</v>
      </c>
      <c r="M86" s="162">
        <v>176</v>
      </c>
      <c r="N86" s="162">
        <v>176</v>
      </c>
      <c r="O86" s="162">
        <v>17</v>
      </c>
      <c r="P86" s="162">
        <v>159</v>
      </c>
      <c r="Q86" s="162">
        <v>0</v>
      </c>
      <c r="R86" s="162">
        <v>0</v>
      </c>
      <c r="S86" s="162">
        <v>0</v>
      </c>
      <c r="T86" s="162">
        <v>0</v>
      </c>
      <c r="U86" s="162">
        <v>0</v>
      </c>
      <c r="V86" s="162">
        <v>0</v>
      </c>
      <c r="W86" s="162">
        <v>0</v>
      </c>
      <c r="X86" s="162">
        <v>0</v>
      </c>
      <c r="Y86" s="162">
        <v>0</v>
      </c>
      <c r="Z86" s="162">
        <v>176</v>
      </c>
      <c r="AA86" s="162">
        <v>25.142857142857142</v>
      </c>
      <c r="AB86" s="162">
        <v>80.000000000000071</v>
      </c>
      <c r="AC86" s="162">
        <v>86.000000000000057</v>
      </c>
      <c r="AD86" s="162">
        <v>0</v>
      </c>
      <c r="AE86" s="162">
        <v>0</v>
      </c>
      <c r="AF86" s="162">
        <v>15.999999999999998</v>
      </c>
      <c r="AG86" s="162">
        <v>0</v>
      </c>
      <c r="AH86" s="162">
        <v>27.999999999999986</v>
      </c>
      <c r="AI86" s="162">
        <v>13.000000000000005</v>
      </c>
      <c r="AJ86" s="162">
        <v>4.9999999999999982</v>
      </c>
      <c r="AK86" s="162">
        <v>34.999999999999936</v>
      </c>
      <c r="AL86" s="162">
        <v>78.999999999999943</v>
      </c>
      <c r="AM86" s="162">
        <v>0</v>
      </c>
      <c r="AN86" s="162">
        <v>0</v>
      </c>
      <c r="AO86" s="162">
        <v>0</v>
      </c>
      <c r="AP86" s="162">
        <v>0</v>
      </c>
      <c r="AQ86" s="162">
        <v>0</v>
      </c>
      <c r="AR86" s="162">
        <v>0</v>
      </c>
      <c r="AS86" s="162">
        <v>0</v>
      </c>
      <c r="AT86" s="162">
        <v>13.28301886792452</v>
      </c>
      <c r="AU86" s="162">
        <v>22.138364779874287</v>
      </c>
      <c r="AV86" s="162">
        <v>42.062893081761025</v>
      </c>
      <c r="AW86" s="162">
        <v>0</v>
      </c>
      <c r="AX86" s="162">
        <v>0</v>
      </c>
      <c r="AY86" s="162">
        <v>0</v>
      </c>
      <c r="AZ86" s="162">
        <v>1.8526315789473684</v>
      </c>
      <c r="BA86" s="162">
        <v>84.042857142857144</v>
      </c>
      <c r="BB86" s="162">
        <v>93.028571428571425</v>
      </c>
      <c r="BC86" s="162">
        <v>0</v>
      </c>
      <c r="BD86" s="162">
        <v>0</v>
      </c>
      <c r="BE86" s="162">
        <v>0</v>
      </c>
      <c r="BF86" s="162">
        <v>0</v>
      </c>
      <c r="BG86" s="162">
        <v>0</v>
      </c>
      <c r="BH86" s="162">
        <v>0</v>
      </c>
      <c r="BI86" s="162">
        <v>6.4400000000000022</v>
      </c>
      <c r="BJ86" s="162">
        <v>0</v>
      </c>
      <c r="BK86" s="162">
        <v>0.504</v>
      </c>
      <c r="BL86" s="162">
        <v>0</v>
      </c>
      <c r="BM86" s="162">
        <v>0</v>
      </c>
      <c r="BN86" s="171">
        <v>0</v>
      </c>
      <c r="BO86" s="162">
        <v>0</v>
      </c>
      <c r="BP86" s="162">
        <v>1</v>
      </c>
      <c r="BQ86" s="162">
        <v>0</v>
      </c>
    </row>
    <row r="87" spans="1:69" x14ac:dyDescent="0.3">
      <c r="A87" s="160">
        <v>104649</v>
      </c>
      <c r="B87" s="160">
        <v>3413551</v>
      </c>
      <c r="C87" s="165" t="s">
        <v>545</v>
      </c>
      <c r="D87" s="166" t="s">
        <v>21</v>
      </c>
      <c r="E87" s="163">
        <v>0</v>
      </c>
      <c r="F87" s="162">
        <v>1</v>
      </c>
      <c r="G87" s="162">
        <v>0</v>
      </c>
      <c r="H87" s="162">
        <v>0</v>
      </c>
      <c r="I87" s="162">
        <v>7</v>
      </c>
      <c r="J87" s="162">
        <v>0</v>
      </c>
      <c r="K87" s="162">
        <v>0</v>
      </c>
      <c r="L87" s="162">
        <v>0</v>
      </c>
      <c r="M87" s="162">
        <v>201</v>
      </c>
      <c r="N87" s="162">
        <v>201</v>
      </c>
      <c r="O87" s="162">
        <v>30</v>
      </c>
      <c r="P87" s="162">
        <v>171</v>
      </c>
      <c r="Q87" s="162">
        <v>0</v>
      </c>
      <c r="R87" s="162">
        <v>0</v>
      </c>
      <c r="S87" s="162">
        <v>0</v>
      </c>
      <c r="T87" s="162">
        <v>0</v>
      </c>
      <c r="U87" s="162">
        <v>0</v>
      </c>
      <c r="V87" s="162">
        <v>0</v>
      </c>
      <c r="W87" s="162">
        <v>0</v>
      </c>
      <c r="X87" s="162">
        <v>0</v>
      </c>
      <c r="Y87" s="162">
        <v>0</v>
      </c>
      <c r="Z87" s="162">
        <v>201</v>
      </c>
      <c r="AA87" s="162">
        <v>28.714285714285715</v>
      </c>
      <c r="AB87" s="162">
        <v>95.999999999999915</v>
      </c>
      <c r="AC87" s="162">
        <v>103.00000000000007</v>
      </c>
      <c r="AD87" s="162">
        <v>0</v>
      </c>
      <c r="AE87" s="162">
        <v>0</v>
      </c>
      <c r="AF87" s="162">
        <v>9.0000000000000053</v>
      </c>
      <c r="AG87" s="162">
        <v>3.9999999999999978</v>
      </c>
      <c r="AH87" s="162">
        <v>44.000000000000014</v>
      </c>
      <c r="AI87" s="162">
        <v>7.9999999999999956</v>
      </c>
      <c r="AJ87" s="162">
        <v>11.000000000000004</v>
      </c>
      <c r="AK87" s="162">
        <v>75.999999999999915</v>
      </c>
      <c r="AL87" s="162">
        <v>48.999999999999964</v>
      </c>
      <c r="AM87" s="162">
        <v>0</v>
      </c>
      <c r="AN87" s="162">
        <v>0</v>
      </c>
      <c r="AO87" s="162">
        <v>0</v>
      </c>
      <c r="AP87" s="162">
        <v>0</v>
      </c>
      <c r="AQ87" s="162">
        <v>0</v>
      </c>
      <c r="AR87" s="162">
        <v>0</v>
      </c>
      <c r="AS87" s="162">
        <v>0</v>
      </c>
      <c r="AT87" s="162">
        <v>10.578947368421048</v>
      </c>
      <c r="AU87" s="162">
        <v>18.807017543859647</v>
      </c>
      <c r="AV87" s="162">
        <v>28.210526315789384</v>
      </c>
      <c r="AW87" s="162">
        <v>0</v>
      </c>
      <c r="AX87" s="162">
        <v>0</v>
      </c>
      <c r="AY87" s="162">
        <v>0</v>
      </c>
      <c r="AZ87" s="162">
        <v>1</v>
      </c>
      <c r="BA87" s="162">
        <v>75.887573964497037</v>
      </c>
      <c r="BB87" s="162">
        <v>89.201183431952657</v>
      </c>
      <c r="BC87" s="162">
        <v>0</v>
      </c>
      <c r="BD87" s="162">
        <v>0</v>
      </c>
      <c r="BE87" s="162">
        <v>0</v>
      </c>
      <c r="BF87" s="162">
        <v>0</v>
      </c>
      <c r="BG87" s="162">
        <v>0</v>
      </c>
      <c r="BH87" s="162">
        <v>0</v>
      </c>
      <c r="BI87" s="162">
        <v>0</v>
      </c>
      <c r="BJ87" s="162">
        <v>0</v>
      </c>
      <c r="BK87" s="162">
        <v>0.4</v>
      </c>
      <c r="BL87" s="162">
        <v>0</v>
      </c>
      <c r="BM87" s="162">
        <v>0</v>
      </c>
      <c r="BN87" s="171">
        <v>0</v>
      </c>
      <c r="BO87" s="162">
        <v>0</v>
      </c>
      <c r="BP87" s="162">
        <v>1</v>
      </c>
      <c r="BQ87" s="162">
        <v>0</v>
      </c>
    </row>
    <row r="88" spans="1:69" x14ac:dyDescent="0.3">
      <c r="A88" s="160">
        <v>104650</v>
      </c>
      <c r="B88" s="160">
        <v>3413552</v>
      </c>
      <c r="C88" s="165" t="s">
        <v>546</v>
      </c>
      <c r="D88" s="166" t="s">
        <v>21</v>
      </c>
      <c r="E88" s="163">
        <v>0</v>
      </c>
      <c r="F88" s="162">
        <v>1</v>
      </c>
      <c r="G88" s="162">
        <v>0</v>
      </c>
      <c r="H88" s="162">
        <v>0</v>
      </c>
      <c r="I88" s="162">
        <v>4</v>
      </c>
      <c r="J88" s="162">
        <v>0</v>
      </c>
      <c r="K88" s="162">
        <v>0</v>
      </c>
      <c r="L88" s="162">
        <v>0</v>
      </c>
      <c r="M88" s="162">
        <v>436</v>
      </c>
      <c r="N88" s="162">
        <v>436</v>
      </c>
      <c r="O88" s="162">
        <v>0</v>
      </c>
      <c r="P88" s="162">
        <v>436</v>
      </c>
      <c r="Q88" s="162">
        <v>0</v>
      </c>
      <c r="R88" s="162">
        <v>0</v>
      </c>
      <c r="S88" s="162">
        <v>0</v>
      </c>
      <c r="T88" s="162">
        <v>0</v>
      </c>
      <c r="U88" s="162">
        <v>0</v>
      </c>
      <c r="V88" s="162">
        <v>0</v>
      </c>
      <c r="W88" s="162">
        <v>0</v>
      </c>
      <c r="X88" s="162">
        <v>0</v>
      </c>
      <c r="Y88" s="162">
        <v>0</v>
      </c>
      <c r="Z88" s="162">
        <v>436</v>
      </c>
      <c r="AA88" s="162">
        <v>109</v>
      </c>
      <c r="AB88" s="162">
        <v>164.99999999999997</v>
      </c>
      <c r="AC88" s="162">
        <v>193.00000000000017</v>
      </c>
      <c r="AD88" s="162">
        <v>0</v>
      </c>
      <c r="AE88" s="162">
        <v>0</v>
      </c>
      <c r="AF88" s="162">
        <v>30.207852193995372</v>
      </c>
      <c r="AG88" s="162">
        <v>6.0415704387990745</v>
      </c>
      <c r="AH88" s="162">
        <v>13.090069284064661</v>
      </c>
      <c r="AI88" s="162">
        <v>29.200923787528861</v>
      </c>
      <c r="AJ88" s="162">
        <v>34.235565819861421</v>
      </c>
      <c r="AK88" s="162">
        <v>125.86605080831427</v>
      </c>
      <c r="AL88" s="162">
        <v>197.3579676674367</v>
      </c>
      <c r="AM88" s="162">
        <v>0</v>
      </c>
      <c r="AN88" s="162">
        <v>0</v>
      </c>
      <c r="AO88" s="162">
        <v>0</v>
      </c>
      <c r="AP88" s="162">
        <v>0</v>
      </c>
      <c r="AQ88" s="162">
        <v>0</v>
      </c>
      <c r="AR88" s="162">
        <v>0</v>
      </c>
      <c r="AS88" s="162">
        <v>0</v>
      </c>
      <c r="AT88" s="162">
        <v>9.0000000000000071</v>
      </c>
      <c r="AU88" s="162">
        <v>13.000000000000004</v>
      </c>
      <c r="AV88" s="162">
        <v>30.000000000000007</v>
      </c>
      <c r="AW88" s="162">
        <v>0</v>
      </c>
      <c r="AX88" s="162">
        <v>0</v>
      </c>
      <c r="AY88" s="162">
        <v>0</v>
      </c>
      <c r="AZ88" s="162">
        <v>3.1068883610451308</v>
      </c>
      <c r="BA88" s="162">
        <v>169.24600638977634</v>
      </c>
      <c r="BB88" s="162">
        <v>169.24600638977634</v>
      </c>
      <c r="BC88" s="162">
        <v>0</v>
      </c>
      <c r="BD88" s="162">
        <v>0</v>
      </c>
      <c r="BE88" s="162">
        <v>0</v>
      </c>
      <c r="BF88" s="162">
        <v>0</v>
      </c>
      <c r="BG88" s="162">
        <v>0</v>
      </c>
      <c r="BH88" s="162">
        <v>0</v>
      </c>
      <c r="BI88" s="162">
        <v>0</v>
      </c>
      <c r="BJ88" s="162">
        <v>0</v>
      </c>
      <c r="BK88" s="162">
        <v>0.46100000000000002</v>
      </c>
      <c r="BL88" s="162">
        <v>0</v>
      </c>
      <c r="BM88" s="162">
        <v>0</v>
      </c>
      <c r="BN88" s="171">
        <v>0</v>
      </c>
      <c r="BO88" s="162">
        <v>0</v>
      </c>
      <c r="BP88" s="162">
        <v>1</v>
      </c>
      <c r="BQ88" s="162">
        <v>0</v>
      </c>
    </row>
    <row r="89" spans="1:69" x14ac:dyDescent="0.3">
      <c r="A89" s="160">
        <v>104651</v>
      </c>
      <c r="B89" s="160">
        <v>3413553</v>
      </c>
      <c r="C89" s="165" t="s">
        <v>547</v>
      </c>
      <c r="D89" s="166" t="s">
        <v>21</v>
      </c>
      <c r="E89" s="163">
        <v>0</v>
      </c>
      <c r="F89" s="162">
        <v>1</v>
      </c>
      <c r="G89" s="162">
        <v>0</v>
      </c>
      <c r="H89" s="162">
        <v>0</v>
      </c>
      <c r="I89" s="162">
        <v>3</v>
      </c>
      <c r="J89" s="162">
        <v>0</v>
      </c>
      <c r="K89" s="162">
        <v>0</v>
      </c>
      <c r="L89" s="162">
        <v>0</v>
      </c>
      <c r="M89" s="162">
        <v>334</v>
      </c>
      <c r="N89" s="162">
        <v>334</v>
      </c>
      <c r="O89" s="162">
        <v>112</v>
      </c>
      <c r="P89" s="162">
        <v>222</v>
      </c>
      <c r="Q89" s="162">
        <v>0</v>
      </c>
      <c r="R89" s="162">
        <v>0</v>
      </c>
      <c r="S89" s="162">
        <v>0</v>
      </c>
      <c r="T89" s="162">
        <v>0</v>
      </c>
      <c r="U89" s="162">
        <v>0</v>
      </c>
      <c r="V89" s="162">
        <v>0</v>
      </c>
      <c r="W89" s="162">
        <v>0</v>
      </c>
      <c r="X89" s="162">
        <v>0</v>
      </c>
      <c r="Y89" s="162">
        <v>0</v>
      </c>
      <c r="Z89" s="162">
        <v>334</v>
      </c>
      <c r="AA89" s="162">
        <v>111.33333333333333</v>
      </c>
      <c r="AB89" s="162">
        <v>131.99999999999989</v>
      </c>
      <c r="AC89" s="162">
        <v>133.99999999999994</v>
      </c>
      <c r="AD89" s="162">
        <v>0</v>
      </c>
      <c r="AE89" s="162">
        <v>0</v>
      </c>
      <c r="AF89" s="162">
        <v>15.000000000000012</v>
      </c>
      <c r="AG89" s="162">
        <v>2.0000000000000004</v>
      </c>
      <c r="AH89" s="162">
        <v>9.9999999999999858</v>
      </c>
      <c r="AI89" s="162">
        <v>19.000000000000007</v>
      </c>
      <c r="AJ89" s="162">
        <v>20.000000000000004</v>
      </c>
      <c r="AK89" s="162">
        <v>94</v>
      </c>
      <c r="AL89" s="162">
        <v>173.99999999999989</v>
      </c>
      <c r="AM89" s="162">
        <v>0</v>
      </c>
      <c r="AN89" s="162">
        <v>0</v>
      </c>
      <c r="AO89" s="162">
        <v>0</v>
      </c>
      <c r="AP89" s="162">
        <v>0</v>
      </c>
      <c r="AQ89" s="162">
        <v>0</v>
      </c>
      <c r="AR89" s="162">
        <v>0</v>
      </c>
      <c r="AS89" s="162">
        <v>0</v>
      </c>
      <c r="AT89" s="162">
        <v>18.301369863013697</v>
      </c>
      <c r="AU89" s="162">
        <v>32.027397260273972</v>
      </c>
      <c r="AV89" s="162">
        <v>32.027397260273972</v>
      </c>
      <c r="AW89" s="162">
        <v>0</v>
      </c>
      <c r="AX89" s="162">
        <v>0</v>
      </c>
      <c r="AY89" s="162">
        <v>0</v>
      </c>
      <c r="AZ89" s="162">
        <v>6.7768115942028979</v>
      </c>
      <c r="BA89" s="162">
        <v>75.268159688412851</v>
      </c>
      <c r="BB89" s="162">
        <v>113.2412852969815</v>
      </c>
      <c r="BC89" s="162">
        <v>0</v>
      </c>
      <c r="BD89" s="162">
        <v>0</v>
      </c>
      <c r="BE89" s="162">
        <v>0</v>
      </c>
      <c r="BF89" s="162">
        <v>0</v>
      </c>
      <c r="BG89" s="162">
        <v>0</v>
      </c>
      <c r="BH89" s="162">
        <v>0</v>
      </c>
      <c r="BI89" s="162">
        <v>0</v>
      </c>
      <c r="BJ89" s="162">
        <v>0</v>
      </c>
      <c r="BK89" s="162">
        <v>0.45900000000000002</v>
      </c>
      <c r="BL89" s="162">
        <v>0</v>
      </c>
      <c r="BM89" s="162">
        <v>0</v>
      </c>
      <c r="BN89" s="171">
        <v>0</v>
      </c>
      <c r="BO89" s="162">
        <v>0</v>
      </c>
      <c r="BP89" s="162">
        <v>1</v>
      </c>
      <c r="BQ89" s="162">
        <v>0</v>
      </c>
    </row>
    <row r="90" spans="1:69" x14ac:dyDescent="0.3">
      <c r="A90" s="160">
        <v>104652</v>
      </c>
      <c r="B90" s="160">
        <v>3413558</v>
      </c>
      <c r="C90" s="165" t="s">
        <v>548</v>
      </c>
      <c r="D90" s="166" t="s">
        <v>21</v>
      </c>
      <c r="E90" s="163">
        <v>0</v>
      </c>
      <c r="F90" s="162">
        <v>1</v>
      </c>
      <c r="G90" s="162">
        <v>0</v>
      </c>
      <c r="H90" s="162">
        <v>0</v>
      </c>
      <c r="I90" s="162">
        <v>7</v>
      </c>
      <c r="J90" s="162">
        <v>0</v>
      </c>
      <c r="K90" s="162">
        <v>0</v>
      </c>
      <c r="L90" s="162">
        <v>0</v>
      </c>
      <c r="M90" s="162">
        <v>192</v>
      </c>
      <c r="N90" s="162">
        <v>192</v>
      </c>
      <c r="O90" s="162">
        <v>30</v>
      </c>
      <c r="P90" s="162">
        <v>162</v>
      </c>
      <c r="Q90" s="162">
        <v>0</v>
      </c>
      <c r="R90" s="162">
        <v>0</v>
      </c>
      <c r="S90" s="162">
        <v>0</v>
      </c>
      <c r="T90" s="162">
        <v>0</v>
      </c>
      <c r="U90" s="162">
        <v>0</v>
      </c>
      <c r="V90" s="162">
        <v>0</v>
      </c>
      <c r="W90" s="162">
        <v>0</v>
      </c>
      <c r="X90" s="162">
        <v>0</v>
      </c>
      <c r="Y90" s="162">
        <v>0</v>
      </c>
      <c r="Z90" s="162">
        <v>192</v>
      </c>
      <c r="AA90" s="162">
        <v>27.428571428571427</v>
      </c>
      <c r="AB90" s="162">
        <v>132.99999999999994</v>
      </c>
      <c r="AC90" s="162">
        <v>135</v>
      </c>
      <c r="AD90" s="162">
        <v>0</v>
      </c>
      <c r="AE90" s="162">
        <v>0</v>
      </c>
      <c r="AF90" s="162">
        <v>0</v>
      </c>
      <c r="AG90" s="162">
        <v>0</v>
      </c>
      <c r="AH90" s="162">
        <v>2.0000000000000067</v>
      </c>
      <c r="AI90" s="162">
        <v>15.999999999999993</v>
      </c>
      <c r="AJ90" s="162">
        <v>2.0000000000000067</v>
      </c>
      <c r="AK90" s="162">
        <v>104.00000000000006</v>
      </c>
      <c r="AL90" s="162">
        <v>68.000000000000071</v>
      </c>
      <c r="AM90" s="162">
        <v>0</v>
      </c>
      <c r="AN90" s="162">
        <v>0</v>
      </c>
      <c r="AO90" s="162">
        <v>0</v>
      </c>
      <c r="AP90" s="162">
        <v>0</v>
      </c>
      <c r="AQ90" s="162">
        <v>0</v>
      </c>
      <c r="AR90" s="162">
        <v>0</v>
      </c>
      <c r="AS90" s="162">
        <v>0</v>
      </c>
      <c r="AT90" s="162">
        <v>47.40740740740749</v>
      </c>
      <c r="AU90" s="162">
        <v>81.777777777777786</v>
      </c>
      <c r="AV90" s="162">
        <v>112.59259259259264</v>
      </c>
      <c r="AW90" s="162">
        <v>0</v>
      </c>
      <c r="AX90" s="162">
        <v>0</v>
      </c>
      <c r="AY90" s="162">
        <v>0</v>
      </c>
      <c r="AZ90" s="162">
        <v>1.0491803278688525</v>
      </c>
      <c r="BA90" s="162">
        <v>130.23529411764707</v>
      </c>
      <c r="BB90" s="162">
        <v>154.35294117647061</v>
      </c>
      <c r="BC90" s="162">
        <v>0</v>
      </c>
      <c r="BD90" s="162">
        <v>0</v>
      </c>
      <c r="BE90" s="162">
        <v>0</v>
      </c>
      <c r="BF90" s="162">
        <v>0</v>
      </c>
      <c r="BG90" s="162">
        <v>0</v>
      </c>
      <c r="BH90" s="162">
        <v>0</v>
      </c>
      <c r="BI90" s="162">
        <v>26.480000000000061</v>
      </c>
      <c r="BJ90" s="162">
        <v>0</v>
      </c>
      <c r="BK90" s="162">
        <v>0.48499999999999999</v>
      </c>
      <c r="BL90" s="162">
        <v>0</v>
      </c>
      <c r="BM90" s="162">
        <v>0</v>
      </c>
      <c r="BN90" s="171">
        <v>0</v>
      </c>
      <c r="BO90" s="162">
        <v>0</v>
      </c>
      <c r="BP90" s="162">
        <v>1</v>
      </c>
      <c r="BQ90" s="162">
        <v>0</v>
      </c>
    </row>
    <row r="91" spans="1:69" x14ac:dyDescent="0.3">
      <c r="A91" s="160">
        <v>104656</v>
      </c>
      <c r="B91" s="160">
        <v>3413571</v>
      </c>
      <c r="C91" s="165" t="s">
        <v>549</v>
      </c>
      <c r="D91" s="166" t="s">
        <v>21</v>
      </c>
      <c r="E91" s="163">
        <v>0</v>
      </c>
      <c r="F91" s="162">
        <v>1</v>
      </c>
      <c r="G91" s="162">
        <v>0</v>
      </c>
      <c r="H91" s="162">
        <v>0</v>
      </c>
      <c r="I91" s="162">
        <v>7</v>
      </c>
      <c r="J91" s="162">
        <v>0</v>
      </c>
      <c r="K91" s="162">
        <v>0</v>
      </c>
      <c r="L91" s="162">
        <v>0</v>
      </c>
      <c r="M91" s="162">
        <v>391</v>
      </c>
      <c r="N91" s="162">
        <v>391</v>
      </c>
      <c r="O91" s="162">
        <v>55</v>
      </c>
      <c r="P91" s="162">
        <v>336</v>
      </c>
      <c r="Q91" s="162">
        <v>0</v>
      </c>
      <c r="R91" s="162">
        <v>0</v>
      </c>
      <c r="S91" s="162">
        <v>0</v>
      </c>
      <c r="T91" s="162">
        <v>0</v>
      </c>
      <c r="U91" s="162">
        <v>0</v>
      </c>
      <c r="V91" s="162">
        <v>0</v>
      </c>
      <c r="W91" s="162">
        <v>0</v>
      </c>
      <c r="X91" s="162">
        <v>0</v>
      </c>
      <c r="Y91" s="162">
        <v>0</v>
      </c>
      <c r="Z91" s="162">
        <v>391</v>
      </c>
      <c r="AA91" s="162">
        <v>55.857142857142854</v>
      </c>
      <c r="AB91" s="162">
        <v>209.99999999999997</v>
      </c>
      <c r="AC91" s="162">
        <v>249.00000000000009</v>
      </c>
      <c r="AD91" s="162">
        <v>0</v>
      </c>
      <c r="AE91" s="162">
        <v>0</v>
      </c>
      <c r="AF91" s="162">
        <v>7.0359897172236536</v>
      </c>
      <c r="AG91" s="162">
        <v>2.0102827763496154</v>
      </c>
      <c r="AH91" s="162">
        <v>5.0257069408740378</v>
      </c>
      <c r="AI91" s="162">
        <v>24.123393316195383</v>
      </c>
      <c r="AJ91" s="162">
        <v>91.467866323907657</v>
      </c>
      <c r="AK91" s="162">
        <v>170.87403598971727</v>
      </c>
      <c r="AL91" s="162">
        <v>90.46272493573268</v>
      </c>
      <c r="AM91" s="162">
        <v>0</v>
      </c>
      <c r="AN91" s="162">
        <v>0</v>
      </c>
      <c r="AO91" s="162">
        <v>0</v>
      </c>
      <c r="AP91" s="162">
        <v>0</v>
      </c>
      <c r="AQ91" s="162">
        <v>0</v>
      </c>
      <c r="AR91" s="162">
        <v>0</v>
      </c>
      <c r="AS91" s="162">
        <v>0</v>
      </c>
      <c r="AT91" s="162">
        <v>53.529761904761941</v>
      </c>
      <c r="AU91" s="162">
        <v>93.095238095238059</v>
      </c>
      <c r="AV91" s="162">
        <v>119.86011904761904</v>
      </c>
      <c r="AW91" s="162">
        <v>0</v>
      </c>
      <c r="AX91" s="162">
        <v>0</v>
      </c>
      <c r="AY91" s="162">
        <v>0</v>
      </c>
      <c r="AZ91" s="162">
        <v>10.891364902506963</v>
      </c>
      <c r="BA91" s="162">
        <v>168.64367816091954</v>
      </c>
      <c r="BB91" s="162">
        <v>196.24904214559388</v>
      </c>
      <c r="BC91" s="162">
        <v>0</v>
      </c>
      <c r="BD91" s="162">
        <v>0</v>
      </c>
      <c r="BE91" s="162">
        <v>0</v>
      </c>
      <c r="BF91" s="162">
        <v>0</v>
      </c>
      <c r="BG91" s="162">
        <v>0</v>
      </c>
      <c r="BH91" s="162">
        <v>0</v>
      </c>
      <c r="BI91" s="162">
        <v>11.629743589743574</v>
      </c>
      <c r="BJ91" s="162">
        <v>0</v>
      </c>
      <c r="BK91" s="162">
        <v>0.47599999999999998</v>
      </c>
      <c r="BL91" s="162">
        <v>0</v>
      </c>
      <c r="BM91" s="162">
        <v>0</v>
      </c>
      <c r="BN91" s="171">
        <v>0</v>
      </c>
      <c r="BO91" s="162">
        <v>0</v>
      </c>
      <c r="BP91" s="162">
        <v>1</v>
      </c>
      <c r="BQ91" s="162">
        <v>0</v>
      </c>
    </row>
    <row r="92" spans="1:69" x14ac:dyDescent="0.3">
      <c r="A92" s="160">
        <v>104657</v>
      </c>
      <c r="B92" s="160">
        <v>3413573</v>
      </c>
      <c r="C92" s="165" t="s">
        <v>550</v>
      </c>
      <c r="D92" s="166" t="s">
        <v>21</v>
      </c>
      <c r="E92" s="163">
        <v>0</v>
      </c>
      <c r="F92" s="162">
        <v>1</v>
      </c>
      <c r="G92" s="162">
        <v>0</v>
      </c>
      <c r="H92" s="162">
        <v>0</v>
      </c>
      <c r="I92" s="162">
        <v>7</v>
      </c>
      <c r="J92" s="162">
        <v>0</v>
      </c>
      <c r="K92" s="162">
        <v>0</v>
      </c>
      <c r="L92" s="162">
        <v>0</v>
      </c>
      <c r="M92" s="162">
        <v>144</v>
      </c>
      <c r="N92" s="162">
        <v>144</v>
      </c>
      <c r="O92" s="162">
        <v>19</v>
      </c>
      <c r="P92" s="162">
        <v>125</v>
      </c>
      <c r="Q92" s="162">
        <v>0</v>
      </c>
      <c r="R92" s="162">
        <v>0</v>
      </c>
      <c r="S92" s="162">
        <v>0</v>
      </c>
      <c r="T92" s="162">
        <v>0</v>
      </c>
      <c r="U92" s="162">
        <v>0</v>
      </c>
      <c r="V92" s="162">
        <v>0</v>
      </c>
      <c r="W92" s="162">
        <v>0</v>
      </c>
      <c r="X92" s="162">
        <v>0</v>
      </c>
      <c r="Y92" s="162">
        <v>0</v>
      </c>
      <c r="Z92" s="162">
        <v>144</v>
      </c>
      <c r="AA92" s="162">
        <v>20.571428571428573</v>
      </c>
      <c r="AB92" s="162">
        <v>40.000000000000036</v>
      </c>
      <c r="AC92" s="162">
        <v>42.00000000000005</v>
      </c>
      <c r="AD92" s="162">
        <v>0</v>
      </c>
      <c r="AE92" s="162">
        <v>0</v>
      </c>
      <c r="AF92" s="162">
        <v>47.328671328671376</v>
      </c>
      <c r="AG92" s="162">
        <v>4.0279720279720319</v>
      </c>
      <c r="AH92" s="162">
        <v>18.125874125874144</v>
      </c>
      <c r="AI92" s="162">
        <v>7.0489510489510563</v>
      </c>
      <c r="AJ92" s="162">
        <v>5.0349650349650403</v>
      </c>
      <c r="AK92" s="162">
        <v>35.244755244755275</v>
      </c>
      <c r="AL92" s="162">
        <v>27.188811188811215</v>
      </c>
      <c r="AM92" s="162">
        <v>0</v>
      </c>
      <c r="AN92" s="162">
        <v>0</v>
      </c>
      <c r="AO92" s="162">
        <v>0</v>
      </c>
      <c r="AP92" s="162">
        <v>0</v>
      </c>
      <c r="AQ92" s="162">
        <v>0</v>
      </c>
      <c r="AR92" s="162">
        <v>0</v>
      </c>
      <c r="AS92" s="162">
        <v>0</v>
      </c>
      <c r="AT92" s="162">
        <v>34.56</v>
      </c>
      <c r="AU92" s="162">
        <v>44.927999999999997</v>
      </c>
      <c r="AV92" s="162">
        <v>62.207999999999998</v>
      </c>
      <c r="AW92" s="162">
        <v>0</v>
      </c>
      <c r="AX92" s="162">
        <v>0</v>
      </c>
      <c r="AY92" s="162">
        <v>0</v>
      </c>
      <c r="AZ92" s="162">
        <v>0</v>
      </c>
      <c r="BA92" s="162">
        <v>60.9375</v>
      </c>
      <c r="BB92" s="162">
        <v>70.2</v>
      </c>
      <c r="BC92" s="162">
        <v>0</v>
      </c>
      <c r="BD92" s="162">
        <v>0</v>
      </c>
      <c r="BE92" s="162">
        <v>0</v>
      </c>
      <c r="BF92" s="162">
        <v>0</v>
      </c>
      <c r="BG92" s="162">
        <v>0</v>
      </c>
      <c r="BH92" s="162">
        <v>0</v>
      </c>
      <c r="BI92" s="162">
        <v>9.36</v>
      </c>
      <c r="BJ92" s="162">
        <v>0</v>
      </c>
      <c r="BK92" s="162">
        <v>0.436</v>
      </c>
      <c r="BL92" s="162">
        <v>0</v>
      </c>
      <c r="BM92" s="162">
        <v>7.7436582109479013E-2</v>
      </c>
      <c r="BN92" s="171">
        <v>0</v>
      </c>
      <c r="BO92" s="162">
        <v>0</v>
      </c>
      <c r="BP92" s="162">
        <v>1</v>
      </c>
      <c r="BQ92" s="162">
        <v>0</v>
      </c>
    </row>
    <row r="93" spans="1:69" x14ac:dyDescent="0.3">
      <c r="A93" s="160">
        <v>104660</v>
      </c>
      <c r="B93" s="160">
        <v>3413582</v>
      </c>
      <c r="C93" s="165" t="s">
        <v>551</v>
      </c>
      <c r="D93" s="166" t="s">
        <v>21</v>
      </c>
      <c r="E93" s="163">
        <v>0</v>
      </c>
      <c r="F93" s="162">
        <v>1</v>
      </c>
      <c r="G93" s="162">
        <v>0</v>
      </c>
      <c r="H93" s="162">
        <v>0</v>
      </c>
      <c r="I93" s="162">
        <v>7</v>
      </c>
      <c r="J93" s="162">
        <v>0</v>
      </c>
      <c r="K93" s="162">
        <v>0</v>
      </c>
      <c r="L93" s="162">
        <v>0</v>
      </c>
      <c r="M93" s="162">
        <v>211</v>
      </c>
      <c r="N93" s="162">
        <v>211</v>
      </c>
      <c r="O93" s="162">
        <v>29</v>
      </c>
      <c r="P93" s="162">
        <v>182</v>
      </c>
      <c r="Q93" s="162">
        <v>0</v>
      </c>
      <c r="R93" s="162">
        <v>0</v>
      </c>
      <c r="S93" s="162">
        <v>0</v>
      </c>
      <c r="T93" s="162">
        <v>0</v>
      </c>
      <c r="U93" s="162">
        <v>0</v>
      </c>
      <c r="V93" s="162">
        <v>0</v>
      </c>
      <c r="W93" s="162">
        <v>0</v>
      </c>
      <c r="X93" s="162">
        <v>0</v>
      </c>
      <c r="Y93" s="162">
        <v>0</v>
      </c>
      <c r="Z93" s="162">
        <v>211</v>
      </c>
      <c r="AA93" s="162">
        <v>30.142857142857142</v>
      </c>
      <c r="AB93" s="162">
        <v>91.000000000000099</v>
      </c>
      <c r="AC93" s="162">
        <v>99.000000000000099</v>
      </c>
      <c r="AD93" s="162">
        <v>0</v>
      </c>
      <c r="AE93" s="162">
        <v>0</v>
      </c>
      <c r="AF93" s="162">
        <v>7.0669856459330189</v>
      </c>
      <c r="AG93" s="162">
        <v>2.0191387559808609</v>
      </c>
      <c r="AH93" s="162">
        <v>2.0191387559808609</v>
      </c>
      <c r="AI93" s="162">
        <v>6.0574162679425916</v>
      </c>
      <c r="AJ93" s="162">
        <v>1.0095693779904304</v>
      </c>
      <c r="AK93" s="162">
        <v>111.05263157894731</v>
      </c>
      <c r="AL93" s="162">
        <v>81.775119617224846</v>
      </c>
      <c r="AM93" s="162">
        <v>0</v>
      </c>
      <c r="AN93" s="162">
        <v>0</v>
      </c>
      <c r="AO93" s="162">
        <v>0</v>
      </c>
      <c r="AP93" s="162">
        <v>0</v>
      </c>
      <c r="AQ93" s="162">
        <v>0</v>
      </c>
      <c r="AR93" s="162">
        <v>0</v>
      </c>
      <c r="AS93" s="162">
        <v>0</v>
      </c>
      <c r="AT93" s="162">
        <v>17.390109890109887</v>
      </c>
      <c r="AU93" s="162">
        <v>30.142857142857171</v>
      </c>
      <c r="AV93" s="162">
        <v>44.054945054945101</v>
      </c>
      <c r="AW93" s="162">
        <v>0</v>
      </c>
      <c r="AX93" s="162">
        <v>0</v>
      </c>
      <c r="AY93" s="162">
        <v>0</v>
      </c>
      <c r="AZ93" s="162">
        <v>3</v>
      </c>
      <c r="BA93" s="162">
        <v>91.514124293785315</v>
      </c>
      <c r="BB93" s="162">
        <v>106.09604519774012</v>
      </c>
      <c r="BC93" s="162">
        <v>0</v>
      </c>
      <c r="BD93" s="162">
        <v>0</v>
      </c>
      <c r="BE93" s="162">
        <v>0</v>
      </c>
      <c r="BF93" s="162">
        <v>0</v>
      </c>
      <c r="BG93" s="162">
        <v>0</v>
      </c>
      <c r="BH93" s="162">
        <v>0</v>
      </c>
      <c r="BI93" s="162">
        <v>0</v>
      </c>
      <c r="BJ93" s="162">
        <v>0</v>
      </c>
      <c r="BK93" s="162">
        <v>0.40300000000000002</v>
      </c>
      <c r="BL93" s="162">
        <v>0</v>
      </c>
      <c r="BM93" s="162">
        <v>0</v>
      </c>
      <c r="BN93" s="171">
        <v>0</v>
      </c>
      <c r="BO93" s="162">
        <v>0</v>
      </c>
      <c r="BP93" s="162">
        <v>1</v>
      </c>
      <c r="BQ93" s="162">
        <v>0</v>
      </c>
    </row>
    <row r="94" spans="1:69" x14ac:dyDescent="0.3">
      <c r="A94" s="160">
        <v>104661</v>
      </c>
      <c r="B94" s="160">
        <v>3413584</v>
      </c>
      <c r="C94" s="165" t="s">
        <v>552</v>
      </c>
      <c r="D94" s="166" t="s">
        <v>21</v>
      </c>
      <c r="E94" s="163">
        <v>0</v>
      </c>
      <c r="F94" s="162">
        <v>1</v>
      </c>
      <c r="G94" s="162">
        <v>0</v>
      </c>
      <c r="H94" s="162">
        <v>0</v>
      </c>
      <c r="I94" s="162">
        <v>4</v>
      </c>
      <c r="J94" s="162">
        <v>0</v>
      </c>
      <c r="K94" s="162">
        <v>0</v>
      </c>
      <c r="L94" s="162">
        <v>0</v>
      </c>
      <c r="M94" s="162">
        <v>495</v>
      </c>
      <c r="N94" s="162">
        <v>495</v>
      </c>
      <c r="O94" s="162">
        <v>0</v>
      </c>
      <c r="P94" s="162">
        <v>495</v>
      </c>
      <c r="Q94" s="162">
        <v>0</v>
      </c>
      <c r="R94" s="162">
        <v>0</v>
      </c>
      <c r="S94" s="162">
        <v>0</v>
      </c>
      <c r="T94" s="162">
        <v>0</v>
      </c>
      <c r="U94" s="162">
        <v>0</v>
      </c>
      <c r="V94" s="162">
        <v>0</v>
      </c>
      <c r="W94" s="162">
        <v>0</v>
      </c>
      <c r="X94" s="162">
        <v>0</v>
      </c>
      <c r="Y94" s="162">
        <v>0</v>
      </c>
      <c r="Z94" s="162">
        <v>495</v>
      </c>
      <c r="AA94" s="162">
        <v>123.75</v>
      </c>
      <c r="AB94" s="162">
        <v>91.000000000000071</v>
      </c>
      <c r="AC94" s="162">
        <v>100.99999999999997</v>
      </c>
      <c r="AD94" s="162">
        <v>0</v>
      </c>
      <c r="AE94" s="162">
        <v>0</v>
      </c>
      <c r="AF94" s="162">
        <v>317.28194726166333</v>
      </c>
      <c r="AG94" s="162">
        <v>31.125760649087201</v>
      </c>
      <c r="AH94" s="162">
        <v>54.219066937119813</v>
      </c>
      <c r="AI94" s="162">
        <v>2.0081135902636906</v>
      </c>
      <c r="AJ94" s="162">
        <v>45.182555780933043</v>
      </c>
      <c r="AK94" s="162">
        <v>28.113590263691691</v>
      </c>
      <c r="AL94" s="162">
        <v>17.068965517241402</v>
      </c>
      <c r="AM94" s="162">
        <v>0</v>
      </c>
      <c r="AN94" s="162">
        <v>0</v>
      </c>
      <c r="AO94" s="162">
        <v>0</v>
      </c>
      <c r="AP94" s="162">
        <v>0</v>
      </c>
      <c r="AQ94" s="162">
        <v>0</v>
      </c>
      <c r="AR94" s="162">
        <v>0</v>
      </c>
      <c r="AS94" s="162">
        <v>0</v>
      </c>
      <c r="AT94" s="162">
        <v>0</v>
      </c>
      <c r="AU94" s="162">
        <v>1</v>
      </c>
      <c r="AV94" s="162">
        <v>5</v>
      </c>
      <c r="AW94" s="162">
        <v>0</v>
      </c>
      <c r="AX94" s="162">
        <v>0</v>
      </c>
      <c r="AY94" s="162">
        <v>0</v>
      </c>
      <c r="AZ94" s="162">
        <v>1</v>
      </c>
      <c r="BA94" s="162">
        <v>137.83950617283949</v>
      </c>
      <c r="BB94" s="162">
        <v>137.83950617283949</v>
      </c>
      <c r="BC94" s="162">
        <v>0</v>
      </c>
      <c r="BD94" s="162">
        <v>0</v>
      </c>
      <c r="BE94" s="162">
        <v>0</v>
      </c>
      <c r="BF94" s="162">
        <v>0</v>
      </c>
      <c r="BG94" s="162">
        <v>0</v>
      </c>
      <c r="BH94" s="162">
        <v>0</v>
      </c>
      <c r="BI94" s="162">
        <v>0</v>
      </c>
      <c r="BJ94" s="162">
        <v>0</v>
      </c>
      <c r="BK94" s="162">
        <v>0.76700000000000002</v>
      </c>
      <c r="BL94" s="162">
        <v>0</v>
      </c>
      <c r="BM94" s="162">
        <v>0</v>
      </c>
      <c r="BN94" s="171">
        <v>0</v>
      </c>
      <c r="BO94" s="162">
        <v>0</v>
      </c>
      <c r="BP94" s="162">
        <v>1</v>
      </c>
      <c r="BQ94" s="162">
        <v>0</v>
      </c>
    </row>
    <row r="95" spans="1:69" x14ac:dyDescent="0.3">
      <c r="A95" s="160">
        <v>104664</v>
      </c>
      <c r="B95" s="160">
        <v>3413588</v>
      </c>
      <c r="C95" s="165" t="s">
        <v>553</v>
      </c>
      <c r="D95" s="166" t="s">
        <v>21</v>
      </c>
      <c r="E95" s="163">
        <v>0</v>
      </c>
      <c r="F95" s="162">
        <v>1</v>
      </c>
      <c r="G95" s="162">
        <v>0</v>
      </c>
      <c r="H95" s="162">
        <v>0</v>
      </c>
      <c r="I95" s="162">
        <v>7</v>
      </c>
      <c r="J95" s="162">
        <v>0</v>
      </c>
      <c r="K95" s="162">
        <v>0</v>
      </c>
      <c r="L95" s="162">
        <v>0</v>
      </c>
      <c r="M95" s="162">
        <v>210</v>
      </c>
      <c r="N95" s="162">
        <v>210</v>
      </c>
      <c r="O95" s="162">
        <v>30</v>
      </c>
      <c r="P95" s="162">
        <v>180</v>
      </c>
      <c r="Q95" s="162">
        <v>0</v>
      </c>
      <c r="R95" s="162">
        <v>0</v>
      </c>
      <c r="S95" s="162">
        <v>0</v>
      </c>
      <c r="T95" s="162">
        <v>0</v>
      </c>
      <c r="U95" s="162">
        <v>0</v>
      </c>
      <c r="V95" s="162">
        <v>0</v>
      </c>
      <c r="W95" s="162">
        <v>0</v>
      </c>
      <c r="X95" s="162">
        <v>0</v>
      </c>
      <c r="Y95" s="162">
        <v>0</v>
      </c>
      <c r="Z95" s="162">
        <v>210</v>
      </c>
      <c r="AA95" s="162">
        <v>30</v>
      </c>
      <c r="AB95" s="162">
        <v>55.000000000000014</v>
      </c>
      <c r="AC95" s="162">
        <v>56.999999999999915</v>
      </c>
      <c r="AD95" s="162">
        <v>0</v>
      </c>
      <c r="AE95" s="162">
        <v>0</v>
      </c>
      <c r="AF95" s="162">
        <v>34.000000000000021</v>
      </c>
      <c r="AG95" s="162">
        <v>3.0000000000000027</v>
      </c>
      <c r="AH95" s="162">
        <v>9.9999999999999964</v>
      </c>
      <c r="AI95" s="162">
        <v>14.999999999999993</v>
      </c>
      <c r="AJ95" s="162">
        <v>36.999999999999964</v>
      </c>
      <c r="AK95" s="162">
        <v>91.999999999999972</v>
      </c>
      <c r="AL95" s="162">
        <v>19.000000000000007</v>
      </c>
      <c r="AM95" s="162">
        <v>0</v>
      </c>
      <c r="AN95" s="162">
        <v>0</v>
      </c>
      <c r="AO95" s="162">
        <v>0</v>
      </c>
      <c r="AP95" s="162">
        <v>0</v>
      </c>
      <c r="AQ95" s="162">
        <v>0</v>
      </c>
      <c r="AR95" s="162">
        <v>0</v>
      </c>
      <c r="AS95" s="162">
        <v>0</v>
      </c>
      <c r="AT95" s="162">
        <v>4.6666666666666616</v>
      </c>
      <c r="AU95" s="162">
        <v>11.666666666666677</v>
      </c>
      <c r="AV95" s="162">
        <v>16.333333333333339</v>
      </c>
      <c r="AW95" s="162">
        <v>0</v>
      </c>
      <c r="AX95" s="162">
        <v>0</v>
      </c>
      <c r="AY95" s="162">
        <v>0</v>
      </c>
      <c r="AZ95" s="162">
        <v>0.99526066350710907</v>
      </c>
      <c r="BA95" s="162">
        <v>68.764044943820224</v>
      </c>
      <c r="BB95" s="162">
        <v>80.224719101123597</v>
      </c>
      <c r="BC95" s="162">
        <v>0</v>
      </c>
      <c r="BD95" s="162">
        <v>0</v>
      </c>
      <c r="BE95" s="162">
        <v>0</v>
      </c>
      <c r="BF95" s="162">
        <v>0</v>
      </c>
      <c r="BG95" s="162">
        <v>0</v>
      </c>
      <c r="BH95" s="162">
        <v>0</v>
      </c>
      <c r="BI95" s="162">
        <v>0</v>
      </c>
      <c r="BJ95" s="162">
        <v>0</v>
      </c>
      <c r="BK95" s="162">
        <v>0.59199999999999997</v>
      </c>
      <c r="BL95" s="162">
        <v>0</v>
      </c>
      <c r="BM95" s="162">
        <v>0</v>
      </c>
      <c r="BN95" s="171">
        <v>0</v>
      </c>
      <c r="BO95" s="162">
        <v>0</v>
      </c>
      <c r="BP95" s="162">
        <v>1</v>
      </c>
      <c r="BQ95" s="162">
        <v>0</v>
      </c>
    </row>
    <row r="96" spans="1:69" x14ac:dyDescent="0.3">
      <c r="A96" s="160">
        <v>104667</v>
      </c>
      <c r="B96" s="160">
        <v>3413594</v>
      </c>
      <c r="C96" s="165" t="s">
        <v>554</v>
      </c>
      <c r="D96" s="166" t="s">
        <v>21</v>
      </c>
      <c r="E96" s="163">
        <v>0</v>
      </c>
      <c r="F96" s="162">
        <v>1</v>
      </c>
      <c r="G96" s="162">
        <v>0</v>
      </c>
      <c r="H96" s="162">
        <v>0</v>
      </c>
      <c r="I96" s="162">
        <v>7</v>
      </c>
      <c r="J96" s="162">
        <v>0</v>
      </c>
      <c r="K96" s="162">
        <v>0</v>
      </c>
      <c r="L96" s="162">
        <v>0</v>
      </c>
      <c r="M96" s="162">
        <v>222</v>
      </c>
      <c r="N96" s="162">
        <v>222</v>
      </c>
      <c r="O96" s="162">
        <v>30</v>
      </c>
      <c r="P96" s="162">
        <v>192</v>
      </c>
      <c r="Q96" s="162">
        <v>0</v>
      </c>
      <c r="R96" s="162">
        <v>0</v>
      </c>
      <c r="S96" s="162">
        <v>0</v>
      </c>
      <c r="T96" s="162">
        <v>0</v>
      </c>
      <c r="U96" s="162">
        <v>0</v>
      </c>
      <c r="V96" s="162">
        <v>0</v>
      </c>
      <c r="W96" s="162">
        <v>0</v>
      </c>
      <c r="X96" s="162">
        <v>0</v>
      </c>
      <c r="Y96" s="162">
        <v>0</v>
      </c>
      <c r="Z96" s="162">
        <v>222</v>
      </c>
      <c r="AA96" s="162">
        <v>31.714285714285715</v>
      </c>
      <c r="AB96" s="162">
        <v>55.000000000000057</v>
      </c>
      <c r="AC96" s="162">
        <v>59.00000000000005</v>
      </c>
      <c r="AD96" s="162">
        <v>0</v>
      </c>
      <c r="AE96" s="162">
        <v>0</v>
      </c>
      <c r="AF96" s="162">
        <v>40.547945205479451</v>
      </c>
      <c r="AG96" s="162">
        <v>0</v>
      </c>
      <c r="AH96" s="162">
        <v>12.164383561643834</v>
      </c>
      <c r="AI96" s="162">
        <v>8.1095890410958908</v>
      </c>
      <c r="AJ96" s="162">
        <v>4.0547945205479454</v>
      </c>
      <c r="AK96" s="162">
        <v>72.986301369862957</v>
      </c>
      <c r="AL96" s="162">
        <v>84.136986301369788</v>
      </c>
      <c r="AM96" s="162">
        <v>0</v>
      </c>
      <c r="AN96" s="162">
        <v>0</v>
      </c>
      <c r="AO96" s="162">
        <v>0</v>
      </c>
      <c r="AP96" s="162">
        <v>0</v>
      </c>
      <c r="AQ96" s="162">
        <v>0</v>
      </c>
      <c r="AR96" s="162">
        <v>0</v>
      </c>
      <c r="AS96" s="162">
        <v>0</v>
      </c>
      <c r="AT96" s="162">
        <v>23.125000000000075</v>
      </c>
      <c r="AU96" s="162">
        <v>31.21875</v>
      </c>
      <c r="AV96" s="162">
        <v>40.468750000000071</v>
      </c>
      <c r="AW96" s="162">
        <v>0</v>
      </c>
      <c r="AX96" s="162">
        <v>0</v>
      </c>
      <c r="AY96" s="162">
        <v>0</v>
      </c>
      <c r="AZ96" s="162">
        <v>5.0226244343891402</v>
      </c>
      <c r="BA96" s="162">
        <v>56.335329341317362</v>
      </c>
      <c r="BB96" s="162">
        <v>65.137724550898199</v>
      </c>
      <c r="BC96" s="162">
        <v>0</v>
      </c>
      <c r="BD96" s="162">
        <v>0</v>
      </c>
      <c r="BE96" s="162">
        <v>0</v>
      </c>
      <c r="BF96" s="162">
        <v>0</v>
      </c>
      <c r="BG96" s="162">
        <v>0</v>
      </c>
      <c r="BH96" s="162">
        <v>0</v>
      </c>
      <c r="BI96" s="162">
        <v>0</v>
      </c>
      <c r="BJ96" s="162">
        <v>0</v>
      </c>
      <c r="BK96" s="162">
        <v>0.66500000000000004</v>
      </c>
      <c r="BL96" s="162">
        <v>0</v>
      </c>
      <c r="BM96" s="162">
        <v>0</v>
      </c>
      <c r="BN96" s="171">
        <v>0</v>
      </c>
      <c r="BO96" s="162">
        <v>0</v>
      </c>
      <c r="BP96" s="162">
        <v>1</v>
      </c>
      <c r="BQ96" s="162">
        <v>0</v>
      </c>
    </row>
    <row r="97" spans="1:69" x14ac:dyDescent="0.3">
      <c r="A97" s="160">
        <v>104670</v>
      </c>
      <c r="B97" s="160">
        <v>3413599</v>
      </c>
      <c r="C97" s="165" t="s">
        <v>555</v>
      </c>
      <c r="D97" s="166" t="s">
        <v>21</v>
      </c>
      <c r="E97" s="163">
        <v>0</v>
      </c>
      <c r="F97" s="162">
        <v>1</v>
      </c>
      <c r="G97" s="162">
        <v>0</v>
      </c>
      <c r="H97" s="162">
        <v>0</v>
      </c>
      <c r="I97" s="162">
        <v>7</v>
      </c>
      <c r="J97" s="162">
        <v>0</v>
      </c>
      <c r="K97" s="162">
        <v>0</v>
      </c>
      <c r="L97" s="162">
        <v>0</v>
      </c>
      <c r="M97" s="162">
        <v>126</v>
      </c>
      <c r="N97" s="162">
        <v>126</v>
      </c>
      <c r="O97" s="162">
        <v>12</v>
      </c>
      <c r="P97" s="162">
        <v>114</v>
      </c>
      <c r="Q97" s="162">
        <v>0</v>
      </c>
      <c r="R97" s="162">
        <v>0</v>
      </c>
      <c r="S97" s="162">
        <v>0</v>
      </c>
      <c r="T97" s="162">
        <v>0</v>
      </c>
      <c r="U97" s="162">
        <v>0</v>
      </c>
      <c r="V97" s="162">
        <v>0</v>
      </c>
      <c r="W97" s="162">
        <v>0</v>
      </c>
      <c r="X97" s="162">
        <v>0</v>
      </c>
      <c r="Y97" s="162">
        <v>0</v>
      </c>
      <c r="Z97" s="162">
        <v>126</v>
      </c>
      <c r="AA97" s="162">
        <v>18</v>
      </c>
      <c r="AB97" s="162">
        <v>60.999999999999986</v>
      </c>
      <c r="AC97" s="162">
        <v>63</v>
      </c>
      <c r="AD97" s="162">
        <v>0</v>
      </c>
      <c r="AE97" s="162">
        <v>0</v>
      </c>
      <c r="AF97" s="162">
        <v>23.184000000000001</v>
      </c>
      <c r="AG97" s="162">
        <v>6.048</v>
      </c>
      <c r="AH97" s="162">
        <v>31.248000000000001</v>
      </c>
      <c r="AI97" s="162">
        <v>1.008</v>
      </c>
      <c r="AJ97" s="162">
        <v>19.152000000000001</v>
      </c>
      <c r="AK97" s="162">
        <v>8.0640000000000001</v>
      </c>
      <c r="AL97" s="162">
        <v>37.295999999999999</v>
      </c>
      <c r="AM97" s="162">
        <v>0</v>
      </c>
      <c r="AN97" s="162">
        <v>0</v>
      </c>
      <c r="AO97" s="162">
        <v>0</v>
      </c>
      <c r="AP97" s="162">
        <v>0</v>
      </c>
      <c r="AQ97" s="162">
        <v>0</v>
      </c>
      <c r="AR97" s="162">
        <v>0</v>
      </c>
      <c r="AS97" s="162">
        <v>0</v>
      </c>
      <c r="AT97" s="162">
        <v>3.3157894736842088</v>
      </c>
      <c r="AU97" s="162">
        <v>7.7368421052631549</v>
      </c>
      <c r="AV97" s="162">
        <v>11.052631578947365</v>
      </c>
      <c r="AW97" s="162">
        <v>0</v>
      </c>
      <c r="AX97" s="162">
        <v>0</v>
      </c>
      <c r="AY97" s="162">
        <v>0</v>
      </c>
      <c r="AZ97" s="162">
        <v>4.5323741007194247</v>
      </c>
      <c r="BA97" s="162">
        <v>39.958762886597938</v>
      </c>
      <c r="BB97" s="162">
        <v>44.164948453608247</v>
      </c>
      <c r="BC97" s="162">
        <v>0</v>
      </c>
      <c r="BD97" s="162">
        <v>0</v>
      </c>
      <c r="BE97" s="162">
        <v>0</v>
      </c>
      <c r="BF97" s="162">
        <v>0</v>
      </c>
      <c r="BG97" s="162">
        <v>0</v>
      </c>
      <c r="BH97" s="162">
        <v>0</v>
      </c>
      <c r="BI97" s="162">
        <v>9.4400000000000102</v>
      </c>
      <c r="BJ97" s="162">
        <v>0</v>
      </c>
      <c r="BK97" s="162">
        <v>0.39800000000000002</v>
      </c>
      <c r="BL97" s="162">
        <v>0</v>
      </c>
      <c r="BM97" s="162">
        <v>0.31775700934579432</v>
      </c>
      <c r="BN97" s="171">
        <v>0</v>
      </c>
      <c r="BO97" s="162">
        <v>0</v>
      </c>
      <c r="BP97" s="162">
        <v>1</v>
      </c>
      <c r="BQ97" s="162">
        <v>0</v>
      </c>
    </row>
    <row r="98" spans="1:69" x14ac:dyDescent="0.3">
      <c r="A98" s="160">
        <v>104672</v>
      </c>
      <c r="B98" s="160">
        <v>3413601</v>
      </c>
      <c r="C98" s="165" t="s">
        <v>556</v>
      </c>
      <c r="D98" s="166" t="s">
        <v>21</v>
      </c>
      <c r="E98" s="163">
        <v>0</v>
      </c>
      <c r="F98" s="162">
        <v>1</v>
      </c>
      <c r="G98" s="162">
        <v>0</v>
      </c>
      <c r="H98" s="162">
        <v>0</v>
      </c>
      <c r="I98" s="162">
        <v>7</v>
      </c>
      <c r="J98" s="162">
        <v>0</v>
      </c>
      <c r="K98" s="162">
        <v>0</v>
      </c>
      <c r="L98" s="162">
        <v>0</v>
      </c>
      <c r="M98" s="162">
        <v>206</v>
      </c>
      <c r="N98" s="162">
        <v>206</v>
      </c>
      <c r="O98" s="162">
        <v>29</v>
      </c>
      <c r="P98" s="162">
        <v>177</v>
      </c>
      <c r="Q98" s="162">
        <v>0</v>
      </c>
      <c r="R98" s="162">
        <v>0</v>
      </c>
      <c r="S98" s="162">
        <v>0</v>
      </c>
      <c r="T98" s="162">
        <v>0</v>
      </c>
      <c r="U98" s="162">
        <v>0</v>
      </c>
      <c r="V98" s="162">
        <v>0</v>
      </c>
      <c r="W98" s="162">
        <v>0</v>
      </c>
      <c r="X98" s="162">
        <v>0</v>
      </c>
      <c r="Y98" s="162">
        <v>0</v>
      </c>
      <c r="Z98" s="162">
        <v>206</v>
      </c>
      <c r="AA98" s="162">
        <v>29.428571428571427</v>
      </c>
      <c r="AB98" s="162">
        <v>86.000000000000043</v>
      </c>
      <c r="AC98" s="162">
        <v>130.99999999999991</v>
      </c>
      <c r="AD98" s="162">
        <v>0</v>
      </c>
      <c r="AE98" s="162">
        <v>0</v>
      </c>
      <c r="AF98" s="162">
        <v>5.0000000000000053</v>
      </c>
      <c r="AG98" s="162">
        <v>0</v>
      </c>
      <c r="AH98" s="162">
        <v>2.9999999999999991</v>
      </c>
      <c r="AI98" s="162">
        <v>2</v>
      </c>
      <c r="AJ98" s="162">
        <v>2.9999999999999991</v>
      </c>
      <c r="AK98" s="162">
        <v>191.99999999999994</v>
      </c>
      <c r="AL98" s="162">
        <v>0.999999999999999</v>
      </c>
      <c r="AM98" s="162">
        <v>0</v>
      </c>
      <c r="AN98" s="162">
        <v>0</v>
      </c>
      <c r="AO98" s="162">
        <v>0</v>
      </c>
      <c r="AP98" s="162">
        <v>0</v>
      </c>
      <c r="AQ98" s="162">
        <v>0</v>
      </c>
      <c r="AR98" s="162">
        <v>0</v>
      </c>
      <c r="AS98" s="162">
        <v>0</v>
      </c>
      <c r="AT98" s="162">
        <v>4.6553672316384231</v>
      </c>
      <c r="AU98" s="162">
        <v>4.6553672316384231</v>
      </c>
      <c r="AV98" s="162">
        <v>9.3107344632768463</v>
      </c>
      <c r="AW98" s="162">
        <v>0</v>
      </c>
      <c r="AX98" s="162">
        <v>0</v>
      </c>
      <c r="AY98" s="162">
        <v>0</v>
      </c>
      <c r="AZ98" s="162">
        <v>2.0396039603960396</v>
      </c>
      <c r="BA98" s="162">
        <v>70.8</v>
      </c>
      <c r="BB98" s="162">
        <v>82.399999999999991</v>
      </c>
      <c r="BC98" s="162">
        <v>0</v>
      </c>
      <c r="BD98" s="162">
        <v>0</v>
      </c>
      <c r="BE98" s="162">
        <v>0</v>
      </c>
      <c r="BF98" s="162">
        <v>0</v>
      </c>
      <c r="BG98" s="162">
        <v>0</v>
      </c>
      <c r="BH98" s="162">
        <v>0</v>
      </c>
      <c r="BI98" s="162">
        <v>0</v>
      </c>
      <c r="BJ98" s="162">
        <v>0</v>
      </c>
      <c r="BK98" s="162">
        <v>0.55800000000000005</v>
      </c>
      <c r="BL98" s="162">
        <v>0</v>
      </c>
      <c r="BM98" s="162">
        <v>0</v>
      </c>
      <c r="BN98" s="171">
        <v>0</v>
      </c>
      <c r="BO98" s="162">
        <v>0</v>
      </c>
      <c r="BP98" s="162">
        <v>1</v>
      </c>
      <c r="BQ98" s="162">
        <v>0</v>
      </c>
    </row>
    <row r="99" spans="1:69" x14ac:dyDescent="0.3">
      <c r="A99" s="160">
        <v>104673</v>
      </c>
      <c r="B99" s="160">
        <v>3413606</v>
      </c>
      <c r="C99" s="165" t="s">
        <v>557</v>
      </c>
      <c r="D99" s="166" t="s">
        <v>21</v>
      </c>
      <c r="E99" s="163">
        <v>0</v>
      </c>
      <c r="F99" s="162">
        <v>1</v>
      </c>
      <c r="G99" s="162">
        <v>0</v>
      </c>
      <c r="H99" s="162">
        <v>0</v>
      </c>
      <c r="I99" s="162">
        <v>3</v>
      </c>
      <c r="J99" s="162">
        <v>0</v>
      </c>
      <c r="K99" s="162">
        <v>0</v>
      </c>
      <c r="L99" s="162">
        <v>0</v>
      </c>
      <c r="M99" s="162">
        <v>359</v>
      </c>
      <c r="N99" s="162">
        <v>359</v>
      </c>
      <c r="O99" s="162">
        <v>121</v>
      </c>
      <c r="P99" s="162">
        <v>238</v>
      </c>
      <c r="Q99" s="162">
        <v>0</v>
      </c>
      <c r="R99" s="162">
        <v>0</v>
      </c>
      <c r="S99" s="162">
        <v>0</v>
      </c>
      <c r="T99" s="162">
        <v>0</v>
      </c>
      <c r="U99" s="162">
        <v>0</v>
      </c>
      <c r="V99" s="162">
        <v>0</v>
      </c>
      <c r="W99" s="162">
        <v>0</v>
      </c>
      <c r="X99" s="162">
        <v>0</v>
      </c>
      <c r="Y99" s="162">
        <v>0</v>
      </c>
      <c r="Z99" s="162">
        <v>359</v>
      </c>
      <c r="AA99" s="162">
        <v>119.66666666666667</v>
      </c>
      <c r="AB99" s="162">
        <v>61.000000000000007</v>
      </c>
      <c r="AC99" s="162">
        <v>61.000000000000007</v>
      </c>
      <c r="AD99" s="162">
        <v>0</v>
      </c>
      <c r="AE99" s="162">
        <v>0</v>
      </c>
      <c r="AF99" s="162">
        <v>191.99999999999989</v>
      </c>
      <c r="AG99" s="162">
        <v>19.000000000000011</v>
      </c>
      <c r="AH99" s="162">
        <v>62.999999999999829</v>
      </c>
      <c r="AI99" s="162">
        <v>1.9999999999999987</v>
      </c>
      <c r="AJ99" s="162">
        <v>30.999999999999996</v>
      </c>
      <c r="AK99" s="162">
        <v>39.999999999999829</v>
      </c>
      <c r="AL99" s="162">
        <v>11.999999999999986</v>
      </c>
      <c r="AM99" s="162">
        <v>0</v>
      </c>
      <c r="AN99" s="162">
        <v>0</v>
      </c>
      <c r="AO99" s="162">
        <v>0</v>
      </c>
      <c r="AP99" s="162">
        <v>0</v>
      </c>
      <c r="AQ99" s="162">
        <v>0</v>
      </c>
      <c r="AR99" s="162">
        <v>0</v>
      </c>
      <c r="AS99" s="162">
        <v>0</v>
      </c>
      <c r="AT99" s="162">
        <v>9.0504201680672107</v>
      </c>
      <c r="AU99" s="162">
        <v>12.067226890756316</v>
      </c>
      <c r="AV99" s="162">
        <v>12.067226890756316</v>
      </c>
      <c r="AW99" s="162">
        <v>0</v>
      </c>
      <c r="AX99" s="162">
        <v>0</v>
      </c>
      <c r="AY99" s="162">
        <v>0</v>
      </c>
      <c r="AZ99" s="162">
        <v>0</v>
      </c>
      <c r="BA99" s="162">
        <v>80.692891918208375</v>
      </c>
      <c r="BB99" s="162">
        <v>121.717429406037</v>
      </c>
      <c r="BC99" s="162">
        <v>0</v>
      </c>
      <c r="BD99" s="162">
        <v>0</v>
      </c>
      <c r="BE99" s="162">
        <v>0</v>
      </c>
      <c r="BF99" s="162">
        <v>0</v>
      </c>
      <c r="BG99" s="162">
        <v>0</v>
      </c>
      <c r="BH99" s="162">
        <v>0</v>
      </c>
      <c r="BI99" s="162">
        <v>0</v>
      </c>
      <c r="BJ99" s="162">
        <v>0</v>
      </c>
      <c r="BK99" s="162">
        <v>0.72699999999999998</v>
      </c>
      <c r="BL99" s="162">
        <v>0</v>
      </c>
      <c r="BM99" s="162">
        <v>0</v>
      </c>
      <c r="BN99" s="171">
        <v>0</v>
      </c>
      <c r="BO99" s="162">
        <v>0</v>
      </c>
      <c r="BP99" s="162">
        <v>1</v>
      </c>
      <c r="BQ99" s="162">
        <v>0</v>
      </c>
    </row>
    <row r="100" spans="1:69" x14ac:dyDescent="0.3">
      <c r="A100" s="160">
        <v>104676</v>
      </c>
      <c r="B100" s="160">
        <v>3413631</v>
      </c>
      <c r="C100" s="165" t="s">
        <v>558</v>
      </c>
      <c r="D100" s="166" t="s">
        <v>21</v>
      </c>
      <c r="E100" s="163">
        <v>0</v>
      </c>
      <c r="F100" s="162">
        <v>1</v>
      </c>
      <c r="G100" s="162">
        <v>0</v>
      </c>
      <c r="H100" s="162">
        <v>0</v>
      </c>
      <c r="I100" s="162">
        <v>7</v>
      </c>
      <c r="J100" s="162">
        <v>0</v>
      </c>
      <c r="K100" s="162">
        <v>0</v>
      </c>
      <c r="L100" s="162">
        <v>0</v>
      </c>
      <c r="M100" s="162">
        <v>209</v>
      </c>
      <c r="N100" s="162">
        <v>209</v>
      </c>
      <c r="O100" s="162">
        <v>29</v>
      </c>
      <c r="P100" s="162">
        <v>180</v>
      </c>
      <c r="Q100" s="162">
        <v>0</v>
      </c>
      <c r="R100" s="162">
        <v>0</v>
      </c>
      <c r="S100" s="162">
        <v>0</v>
      </c>
      <c r="T100" s="162">
        <v>0</v>
      </c>
      <c r="U100" s="162">
        <v>0</v>
      </c>
      <c r="V100" s="162">
        <v>0</v>
      </c>
      <c r="W100" s="162">
        <v>0</v>
      </c>
      <c r="X100" s="162">
        <v>0</v>
      </c>
      <c r="Y100" s="162">
        <v>0</v>
      </c>
      <c r="Z100" s="162">
        <v>209</v>
      </c>
      <c r="AA100" s="162">
        <v>29.857142857142858</v>
      </c>
      <c r="AB100" s="162">
        <v>7.0000000000000044</v>
      </c>
      <c r="AC100" s="162">
        <v>7.0000000000000044</v>
      </c>
      <c r="AD100" s="162">
        <v>0</v>
      </c>
      <c r="AE100" s="162">
        <v>0</v>
      </c>
      <c r="AF100" s="162">
        <v>174.99999999999991</v>
      </c>
      <c r="AG100" s="162">
        <v>16.000000000000004</v>
      </c>
      <c r="AH100" s="162">
        <v>6.0000000000000071</v>
      </c>
      <c r="AI100" s="162">
        <v>1.9999999999999996</v>
      </c>
      <c r="AJ100" s="162">
        <v>1.9999999999999996</v>
      </c>
      <c r="AK100" s="162">
        <v>1.9999999999999996</v>
      </c>
      <c r="AL100" s="162">
        <v>6.0000000000000071</v>
      </c>
      <c r="AM100" s="162">
        <v>0</v>
      </c>
      <c r="AN100" s="162">
        <v>0</v>
      </c>
      <c r="AO100" s="162">
        <v>0</v>
      </c>
      <c r="AP100" s="162">
        <v>0</v>
      </c>
      <c r="AQ100" s="162">
        <v>0</v>
      </c>
      <c r="AR100" s="162">
        <v>0</v>
      </c>
      <c r="AS100" s="162">
        <v>0</v>
      </c>
      <c r="AT100" s="162">
        <v>5.8055555555555607</v>
      </c>
      <c r="AU100" s="162">
        <v>8.12777777777778</v>
      </c>
      <c r="AV100" s="162">
        <v>9.288888888888879</v>
      </c>
      <c r="AW100" s="162">
        <v>0</v>
      </c>
      <c r="AX100" s="162">
        <v>0</v>
      </c>
      <c r="AY100" s="162">
        <v>0</v>
      </c>
      <c r="AZ100" s="162">
        <v>0</v>
      </c>
      <c r="BA100" s="162">
        <v>47.928994082840241</v>
      </c>
      <c r="BB100" s="162">
        <v>55.650887573964503</v>
      </c>
      <c r="BC100" s="162">
        <v>0</v>
      </c>
      <c r="BD100" s="162">
        <v>0</v>
      </c>
      <c r="BE100" s="162">
        <v>0</v>
      </c>
      <c r="BF100" s="162">
        <v>0</v>
      </c>
      <c r="BG100" s="162">
        <v>0</v>
      </c>
      <c r="BH100" s="162">
        <v>0</v>
      </c>
      <c r="BI100" s="162">
        <v>0</v>
      </c>
      <c r="BJ100" s="162">
        <v>0</v>
      </c>
      <c r="BK100" s="162">
        <v>0.63100000000000001</v>
      </c>
      <c r="BL100" s="162">
        <v>0</v>
      </c>
      <c r="BM100" s="162">
        <v>0</v>
      </c>
      <c r="BN100" s="171">
        <v>0</v>
      </c>
      <c r="BO100" s="162">
        <v>0</v>
      </c>
      <c r="BP100" s="162">
        <v>1</v>
      </c>
      <c r="BQ100" s="162">
        <v>0</v>
      </c>
    </row>
    <row r="101" spans="1:69" x14ac:dyDescent="0.3">
      <c r="A101" s="160">
        <v>104677</v>
      </c>
      <c r="B101" s="160">
        <v>3413632</v>
      </c>
      <c r="C101" s="165" t="s">
        <v>559</v>
      </c>
      <c r="D101" s="166" t="s">
        <v>21</v>
      </c>
      <c r="E101" s="163">
        <v>0</v>
      </c>
      <c r="F101" s="162">
        <v>1</v>
      </c>
      <c r="G101" s="162">
        <v>0</v>
      </c>
      <c r="H101" s="162">
        <v>0</v>
      </c>
      <c r="I101" s="162">
        <v>3</v>
      </c>
      <c r="J101" s="162">
        <v>0</v>
      </c>
      <c r="K101" s="162">
        <v>0</v>
      </c>
      <c r="L101" s="162">
        <v>0</v>
      </c>
      <c r="M101" s="162">
        <v>174</v>
      </c>
      <c r="N101" s="162">
        <v>174</v>
      </c>
      <c r="O101" s="162">
        <v>58</v>
      </c>
      <c r="P101" s="162">
        <v>116</v>
      </c>
      <c r="Q101" s="162">
        <v>0</v>
      </c>
      <c r="R101" s="162">
        <v>0</v>
      </c>
      <c r="S101" s="162">
        <v>0</v>
      </c>
      <c r="T101" s="162">
        <v>0</v>
      </c>
      <c r="U101" s="162">
        <v>0</v>
      </c>
      <c r="V101" s="162">
        <v>0</v>
      </c>
      <c r="W101" s="162">
        <v>0</v>
      </c>
      <c r="X101" s="162">
        <v>0</v>
      </c>
      <c r="Y101" s="162">
        <v>0</v>
      </c>
      <c r="Z101" s="162">
        <v>174</v>
      </c>
      <c r="AA101" s="162">
        <v>58</v>
      </c>
      <c r="AB101" s="162">
        <v>70.000000000000057</v>
      </c>
      <c r="AC101" s="162">
        <v>70.000000000000057</v>
      </c>
      <c r="AD101" s="162">
        <v>0</v>
      </c>
      <c r="AE101" s="162">
        <v>0</v>
      </c>
      <c r="AF101" s="162">
        <v>7.0000000000000062</v>
      </c>
      <c r="AG101" s="162">
        <v>1.0000000000000002</v>
      </c>
      <c r="AH101" s="162">
        <v>21.999999999999929</v>
      </c>
      <c r="AI101" s="162">
        <v>29.999999999999954</v>
      </c>
      <c r="AJ101" s="162">
        <v>19.999999999999968</v>
      </c>
      <c r="AK101" s="162">
        <v>87</v>
      </c>
      <c r="AL101" s="162">
        <v>7.0000000000000062</v>
      </c>
      <c r="AM101" s="162">
        <v>0</v>
      </c>
      <c r="AN101" s="162">
        <v>0</v>
      </c>
      <c r="AO101" s="162">
        <v>0</v>
      </c>
      <c r="AP101" s="162">
        <v>0</v>
      </c>
      <c r="AQ101" s="162">
        <v>0</v>
      </c>
      <c r="AR101" s="162">
        <v>0</v>
      </c>
      <c r="AS101" s="162">
        <v>0</v>
      </c>
      <c r="AT101" s="162">
        <v>18.000000000000007</v>
      </c>
      <c r="AU101" s="162">
        <v>26.999999999999922</v>
      </c>
      <c r="AV101" s="162">
        <v>26.999999999999922</v>
      </c>
      <c r="AW101" s="162">
        <v>0</v>
      </c>
      <c r="AX101" s="162">
        <v>0</v>
      </c>
      <c r="AY101" s="162">
        <v>0</v>
      </c>
      <c r="AZ101" s="162">
        <v>0</v>
      </c>
      <c r="BA101" s="162">
        <v>39.329308666017525</v>
      </c>
      <c r="BB101" s="162">
        <v>58.993962999026287</v>
      </c>
      <c r="BC101" s="162">
        <v>0</v>
      </c>
      <c r="BD101" s="162">
        <v>0</v>
      </c>
      <c r="BE101" s="162">
        <v>0</v>
      </c>
      <c r="BF101" s="162">
        <v>0</v>
      </c>
      <c r="BG101" s="162">
        <v>0</v>
      </c>
      <c r="BH101" s="162">
        <v>0</v>
      </c>
      <c r="BI101" s="162">
        <v>0</v>
      </c>
      <c r="BJ101" s="162">
        <v>0</v>
      </c>
      <c r="BK101" s="162">
        <v>0.38600000000000001</v>
      </c>
      <c r="BL101" s="162">
        <v>0</v>
      </c>
      <c r="BM101" s="162">
        <v>0</v>
      </c>
      <c r="BN101" s="171">
        <v>0</v>
      </c>
      <c r="BO101" s="162">
        <v>0</v>
      </c>
      <c r="BP101" s="162">
        <v>1</v>
      </c>
      <c r="BQ101" s="162">
        <v>0</v>
      </c>
    </row>
    <row r="102" spans="1:69" x14ac:dyDescent="0.3">
      <c r="A102" s="160">
        <v>104678</v>
      </c>
      <c r="B102" s="160">
        <v>3413633</v>
      </c>
      <c r="C102" s="165" t="s">
        <v>560</v>
      </c>
      <c r="D102" s="166" t="s">
        <v>21</v>
      </c>
      <c r="E102" s="163">
        <v>0</v>
      </c>
      <c r="F102" s="162">
        <v>1</v>
      </c>
      <c r="G102" s="162">
        <v>0</v>
      </c>
      <c r="H102" s="162">
        <v>0</v>
      </c>
      <c r="I102" s="162">
        <v>7</v>
      </c>
      <c r="J102" s="162">
        <v>0</v>
      </c>
      <c r="K102" s="162">
        <v>0</v>
      </c>
      <c r="L102" s="162">
        <v>0</v>
      </c>
      <c r="M102" s="162">
        <v>198</v>
      </c>
      <c r="N102" s="162">
        <v>198</v>
      </c>
      <c r="O102" s="162">
        <v>30</v>
      </c>
      <c r="P102" s="162">
        <v>168</v>
      </c>
      <c r="Q102" s="162">
        <v>0</v>
      </c>
      <c r="R102" s="162">
        <v>0</v>
      </c>
      <c r="S102" s="162">
        <v>0</v>
      </c>
      <c r="T102" s="162">
        <v>0</v>
      </c>
      <c r="U102" s="162">
        <v>0</v>
      </c>
      <c r="V102" s="162">
        <v>0</v>
      </c>
      <c r="W102" s="162">
        <v>0</v>
      </c>
      <c r="X102" s="162">
        <v>0</v>
      </c>
      <c r="Y102" s="162">
        <v>0</v>
      </c>
      <c r="Z102" s="162">
        <v>198</v>
      </c>
      <c r="AA102" s="162">
        <v>28.285714285714285</v>
      </c>
      <c r="AB102" s="162">
        <v>91.000000000000085</v>
      </c>
      <c r="AC102" s="162">
        <v>94.000000000000043</v>
      </c>
      <c r="AD102" s="162">
        <v>0</v>
      </c>
      <c r="AE102" s="162">
        <v>0</v>
      </c>
      <c r="AF102" s="162">
        <v>9.9999999999999982</v>
      </c>
      <c r="AG102" s="162">
        <v>0</v>
      </c>
      <c r="AH102" s="162">
        <v>1.9999999999999998</v>
      </c>
      <c r="AI102" s="162">
        <v>27.999999999999915</v>
      </c>
      <c r="AJ102" s="162">
        <v>50.000000000000092</v>
      </c>
      <c r="AK102" s="162">
        <v>44.999999999999943</v>
      </c>
      <c r="AL102" s="162">
        <v>62.999999999999964</v>
      </c>
      <c r="AM102" s="162">
        <v>0</v>
      </c>
      <c r="AN102" s="162">
        <v>0</v>
      </c>
      <c r="AO102" s="162">
        <v>0</v>
      </c>
      <c r="AP102" s="162">
        <v>0</v>
      </c>
      <c r="AQ102" s="162">
        <v>0</v>
      </c>
      <c r="AR102" s="162">
        <v>0</v>
      </c>
      <c r="AS102" s="162">
        <v>0</v>
      </c>
      <c r="AT102" s="162">
        <v>1.1785714285714282</v>
      </c>
      <c r="AU102" s="162">
        <v>2.3571428571428563</v>
      </c>
      <c r="AV102" s="162">
        <v>3.5357142857142945</v>
      </c>
      <c r="AW102" s="162">
        <v>0</v>
      </c>
      <c r="AX102" s="162">
        <v>0</v>
      </c>
      <c r="AY102" s="162">
        <v>0</v>
      </c>
      <c r="AZ102" s="162">
        <v>3.015228426395939</v>
      </c>
      <c r="BA102" s="162">
        <v>59.519999999999996</v>
      </c>
      <c r="BB102" s="162">
        <v>70.148571428571429</v>
      </c>
      <c r="BC102" s="162">
        <v>0</v>
      </c>
      <c r="BD102" s="162">
        <v>0</v>
      </c>
      <c r="BE102" s="162">
        <v>0</v>
      </c>
      <c r="BF102" s="162">
        <v>0</v>
      </c>
      <c r="BG102" s="162">
        <v>0</v>
      </c>
      <c r="BH102" s="162">
        <v>0</v>
      </c>
      <c r="BI102" s="162">
        <v>0</v>
      </c>
      <c r="BJ102" s="162">
        <v>0</v>
      </c>
      <c r="BK102" s="162">
        <v>0.79</v>
      </c>
      <c r="BL102" s="162">
        <v>0</v>
      </c>
      <c r="BM102" s="162">
        <v>0</v>
      </c>
      <c r="BN102" s="171">
        <v>0</v>
      </c>
      <c r="BO102" s="162">
        <v>0</v>
      </c>
      <c r="BP102" s="162">
        <v>1</v>
      </c>
      <c r="BQ102" s="162">
        <v>0</v>
      </c>
    </row>
    <row r="103" spans="1:69" x14ac:dyDescent="0.3">
      <c r="A103" s="160">
        <v>104679</v>
      </c>
      <c r="B103" s="160">
        <v>3413635</v>
      </c>
      <c r="C103" s="165" t="s">
        <v>561</v>
      </c>
      <c r="D103" s="166" t="s">
        <v>21</v>
      </c>
      <c r="E103" s="163">
        <v>0</v>
      </c>
      <c r="F103" s="162">
        <v>1</v>
      </c>
      <c r="G103" s="162">
        <v>0</v>
      </c>
      <c r="H103" s="162">
        <v>0</v>
      </c>
      <c r="I103" s="162">
        <v>7</v>
      </c>
      <c r="J103" s="162">
        <v>0</v>
      </c>
      <c r="K103" s="162">
        <v>0</v>
      </c>
      <c r="L103" s="162">
        <v>0</v>
      </c>
      <c r="M103" s="162">
        <v>405</v>
      </c>
      <c r="N103" s="162">
        <v>405</v>
      </c>
      <c r="O103" s="162">
        <v>62</v>
      </c>
      <c r="P103" s="162">
        <v>343</v>
      </c>
      <c r="Q103" s="162">
        <v>0</v>
      </c>
      <c r="R103" s="162">
        <v>0</v>
      </c>
      <c r="S103" s="162">
        <v>0</v>
      </c>
      <c r="T103" s="162">
        <v>0</v>
      </c>
      <c r="U103" s="162">
        <v>0</v>
      </c>
      <c r="V103" s="162">
        <v>0</v>
      </c>
      <c r="W103" s="162">
        <v>0</v>
      </c>
      <c r="X103" s="162">
        <v>0</v>
      </c>
      <c r="Y103" s="162">
        <v>0</v>
      </c>
      <c r="Z103" s="162">
        <v>405</v>
      </c>
      <c r="AA103" s="162">
        <v>57.857142857142854</v>
      </c>
      <c r="AB103" s="162">
        <v>38.000000000000014</v>
      </c>
      <c r="AC103" s="162">
        <v>38.000000000000014</v>
      </c>
      <c r="AD103" s="162">
        <v>0</v>
      </c>
      <c r="AE103" s="162">
        <v>0</v>
      </c>
      <c r="AF103" s="162">
        <v>273.67574257425753</v>
      </c>
      <c r="AG103" s="162">
        <v>19.047029702970285</v>
      </c>
      <c r="AH103" s="162">
        <v>31.076732673267315</v>
      </c>
      <c r="AI103" s="162">
        <v>15.037128712871276</v>
      </c>
      <c r="AJ103" s="162">
        <v>44.108910891089145</v>
      </c>
      <c r="AK103" s="162">
        <v>7.0173267326732569</v>
      </c>
      <c r="AL103" s="162">
        <v>15.037128712871276</v>
      </c>
      <c r="AM103" s="162">
        <v>0</v>
      </c>
      <c r="AN103" s="162">
        <v>0</v>
      </c>
      <c r="AO103" s="162">
        <v>0</v>
      </c>
      <c r="AP103" s="162">
        <v>0</v>
      </c>
      <c r="AQ103" s="162">
        <v>0</v>
      </c>
      <c r="AR103" s="162">
        <v>0</v>
      </c>
      <c r="AS103" s="162">
        <v>0</v>
      </c>
      <c r="AT103" s="162">
        <v>2.3615160349854212</v>
      </c>
      <c r="AU103" s="162">
        <v>3.5422740524781364</v>
      </c>
      <c r="AV103" s="162">
        <v>4.7230320699708344</v>
      </c>
      <c r="AW103" s="162">
        <v>0</v>
      </c>
      <c r="AX103" s="162">
        <v>0</v>
      </c>
      <c r="AY103" s="162">
        <v>0</v>
      </c>
      <c r="AZ103" s="162">
        <v>2.0769230769230771</v>
      </c>
      <c r="BA103" s="162">
        <v>99.449704142011825</v>
      </c>
      <c r="BB103" s="162">
        <v>117.42603550295857</v>
      </c>
      <c r="BC103" s="162">
        <v>0</v>
      </c>
      <c r="BD103" s="162">
        <v>0</v>
      </c>
      <c r="BE103" s="162">
        <v>0</v>
      </c>
      <c r="BF103" s="162">
        <v>0</v>
      </c>
      <c r="BG103" s="162">
        <v>0</v>
      </c>
      <c r="BH103" s="162">
        <v>0</v>
      </c>
      <c r="BI103" s="162">
        <v>0</v>
      </c>
      <c r="BJ103" s="162">
        <v>0</v>
      </c>
      <c r="BK103" s="162">
        <v>0.83199999999999996</v>
      </c>
      <c r="BL103" s="162">
        <v>0</v>
      </c>
      <c r="BM103" s="162">
        <v>0</v>
      </c>
      <c r="BN103" s="171">
        <v>0</v>
      </c>
      <c r="BO103" s="162">
        <v>0</v>
      </c>
      <c r="BP103" s="162">
        <v>1</v>
      </c>
      <c r="BQ103" s="162">
        <v>0</v>
      </c>
    </row>
    <row r="104" spans="1:69" x14ac:dyDescent="0.3">
      <c r="A104" s="160">
        <v>104681</v>
      </c>
      <c r="B104" s="160">
        <v>3413644</v>
      </c>
      <c r="C104" s="165" t="s">
        <v>562</v>
      </c>
      <c r="D104" s="166" t="s">
        <v>21</v>
      </c>
      <c r="E104" s="163">
        <v>0</v>
      </c>
      <c r="F104" s="162">
        <v>1</v>
      </c>
      <c r="G104" s="162">
        <v>0</v>
      </c>
      <c r="H104" s="162">
        <v>0</v>
      </c>
      <c r="I104" s="162">
        <v>7</v>
      </c>
      <c r="J104" s="162">
        <v>0</v>
      </c>
      <c r="K104" s="162">
        <v>0</v>
      </c>
      <c r="L104" s="162">
        <v>0</v>
      </c>
      <c r="M104" s="162">
        <v>239</v>
      </c>
      <c r="N104" s="162">
        <v>239</v>
      </c>
      <c r="O104" s="162">
        <v>29</v>
      </c>
      <c r="P104" s="162">
        <v>210</v>
      </c>
      <c r="Q104" s="162">
        <v>0</v>
      </c>
      <c r="R104" s="162">
        <v>0</v>
      </c>
      <c r="S104" s="162">
        <v>0</v>
      </c>
      <c r="T104" s="162">
        <v>0</v>
      </c>
      <c r="U104" s="162">
        <v>0</v>
      </c>
      <c r="V104" s="162">
        <v>0</v>
      </c>
      <c r="W104" s="162">
        <v>0</v>
      </c>
      <c r="X104" s="162">
        <v>0</v>
      </c>
      <c r="Y104" s="162">
        <v>0</v>
      </c>
      <c r="Z104" s="162">
        <v>239</v>
      </c>
      <c r="AA104" s="162">
        <v>34.142857142857146</v>
      </c>
      <c r="AB104" s="162">
        <v>104.9999999999999</v>
      </c>
      <c r="AC104" s="162">
        <v>118.00000000000001</v>
      </c>
      <c r="AD104" s="162">
        <v>0</v>
      </c>
      <c r="AE104" s="162">
        <v>0</v>
      </c>
      <c r="AF104" s="162">
        <v>8.03361344537816</v>
      </c>
      <c r="AG104" s="162">
        <v>2.0084033613445365</v>
      </c>
      <c r="AH104" s="162">
        <v>14.058823529411763</v>
      </c>
      <c r="AI104" s="162">
        <v>19.079831932773097</v>
      </c>
      <c r="AJ104" s="162">
        <v>1.0042016806722696</v>
      </c>
      <c r="AK104" s="162">
        <v>135.56722689075642</v>
      </c>
      <c r="AL104" s="162">
        <v>59.247899159663973</v>
      </c>
      <c r="AM104" s="162">
        <v>0</v>
      </c>
      <c r="AN104" s="162">
        <v>0</v>
      </c>
      <c r="AO104" s="162">
        <v>0</v>
      </c>
      <c r="AP104" s="162">
        <v>0</v>
      </c>
      <c r="AQ104" s="162">
        <v>0</v>
      </c>
      <c r="AR104" s="162">
        <v>0</v>
      </c>
      <c r="AS104" s="162">
        <v>0</v>
      </c>
      <c r="AT104" s="162">
        <v>27.314285714285646</v>
      </c>
      <c r="AU104" s="162">
        <v>38.695238095238118</v>
      </c>
      <c r="AV104" s="162">
        <v>55.766666666666588</v>
      </c>
      <c r="AW104" s="162">
        <v>0</v>
      </c>
      <c r="AX104" s="162">
        <v>0</v>
      </c>
      <c r="AY104" s="162">
        <v>0</v>
      </c>
      <c r="AZ104" s="162">
        <v>0</v>
      </c>
      <c r="BA104" s="162">
        <v>100.05235602094241</v>
      </c>
      <c r="BB104" s="162">
        <v>113.86910994764398</v>
      </c>
      <c r="BC104" s="162">
        <v>0</v>
      </c>
      <c r="BD104" s="162">
        <v>0</v>
      </c>
      <c r="BE104" s="162">
        <v>0</v>
      </c>
      <c r="BF104" s="162">
        <v>0</v>
      </c>
      <c r="BG104" s="162">
        <v>0</v>
      </c>
      <c r="BH104" s="162">
        <v>0</v>
      </c>
      <c r="BI104" s="162">
        <v>0</v>
      </c>
      <c r="BJ104" s="162">
        <v>0</v>
      </c>
      <c r="BK104" s="162">
        <v>0.48599999999999999</v>
      </c>
      <c r="BL104" s="162">
        <v>0</v>
      </c>
      <c r="BM104" s="162">
        <v>0</v>
      </c>
      <c r="BN104" s="171">
        <v>0</v>
      </c>
      <c r="BO104" s="162">
        <v>0</v>
      </c>
      <c r="BP104" s="162">
        <v>1</v>
      </c>
      <c r="BQ104" s="162">
        <v>0</v>
      </c>
    </row>
    <row r="105" spans="1:69" x14ac:dyDescent="0.3">
      <c r="A105" s="160">
        <v>131105</v>
      </c>
      <c r="B105" s="160">
        <v>3413956</v>
      </c>
      <c r="C105" s="165" t="s">
        <v>563</v>
      </c>
      <c r="D105" s="166" t="s">
        <v>21</v>
      </c>
      <c r="E105" s="163">
        <v>0</v>
      </c>
      <c r="F105" s="162">
        <v>1</v>
      </c>
      <c r="G105" s="162">
        <v>0</v>
      </c>
      <c r="H105" s="162">
        <v>0</v>
      </c>
      <c r="I105" s="162">
        <v>7</v>
      </c>
      <c r="J105" s="162">
        <v>0</v>
      </c>
      <c r="K105" s="162">
        <v>0</v>
      </c>
      <c r="L105" s="162">
        <v>0</v>
      </c>
      <c r="M105" s="162">
        <v>421</v>
      </c>
      <c r="N105" s="162">
        <v>421</v>
      </c>
      <c r="O105" s="162">
        <v>60</v>
      </c>
      <c r="P105" s="162">
        <v>361</v>
      </c>
      <c r="Q105" s="162">
        <v>0</v>
      </c>
      <c r="R105" s="162">
        <v>0</v>
      </c>
      <c r="S105" s="162">
        <v>0</v>
      </c>
      <c r="T105" s="162">
        <v>0</v>
      </c>
      <c r="U105" s="162">
        <v>0</v>
      </c>
      <c r="V105" s="162">
        <v>0</v>
      </c>
      <c r="W105" s="162">
        <v>0</v>
      </c>
      <c r="X105" s="162">
        <v>0</v>
      </c>
      <c r="Y105" s="162">
        <v>0</v>
      </c>
      <c r="Z105" s="162">
        <v>421</v>
      </c>
      <c r="AA105" s="162">
        <v>60.142857142857146</v>
      </c>
      <c r="AB105" s="162">
        <v>49.000000000000128</v>
      </c>
      <c r="AC105" s="162">
        <v>51.000000000000121</v>
      </c>
      <c r="AD105" s="162">
        <v>0</v>
      </c>
      <c r="AE105" s="162">
        <v>0</v>
      </c>
      <c r="AF105" s="162">
        <v>358.85238095238083</v>
      </c>
      <c r="AG105" s="162">
        <v>6.0142857142857196</v>
      </c>
      <c r="AH105" s="162">
        <v>43.102380952380791</v>
      </c>
      <c r="AI105" s="162">
        <v>2.0047619047619039</v>
      </c>
      <c r="AJ105" s="162">
        <v>0</v>
      </c>
      <c r="AK105" s="162">
        <v>8.0190476190475994</v>
      </c>
      <c r="AL105" s="162">
        <v>3.0071428571428558</v>
      </c>
      <c r="AM105" s="162">
        <v>0</v>
      </c>
      <c r="AN105" s="162">
        <v>0</v>
      </c>
      <c r="AO105" s="162">
        <v>0</v>
      </c>
      <c r="AP105" s="162">
        <v>0</v>
      </c>
      <c r="AQ105" s="162">
        <v>0</v>
      </c>
      <c r="AR105" s="162">
        <v>0</v>
      </c>
      <c r="AS105" s="162">
        <v>0</v>
      </c>
      <c r="AT105" s="162">
        <v>1.1662049861495825</v>
      </c>
      <c r="AU105" s="162">
        <v>2.3324099722991689</v>
      </c>
      <c r="AV105" s="162">
        <v>6.9972299168975294</v>
      </c>
      <c r="AW105" s="162">
        <v>0</v>
      </c>
      <c r="AX105" s="162">
        <v>0</v>
      </c>
      <c r="AY105" s="162">
        <v>0</v>
      </c>
      <c r="AZ105" s="162">
        <v>2</v>
      </c>
      <c r="BA105" s="162">
        <v>83.858356940509907</v>
      </c>
      <c r="BB105" s="162">
        <v>97.796033994334266</v>
      </c>
      <c r="BC105" s="162">
        <v>0</v>
      </c>
      <c r="BD105" s="162">
        <v>0</v>
      </c>
      <c r="BE105" s="162">
        <v>0</v>
      </c>
      <c r="BF105" s="162">
        <v>0</v>
      </c>
      <c r="BG105" s="162">
        <v>0</v>
      </c>
      <c r="BH105" s="162">
        <v>0</v>
      </c>
      <c r="BI105" s="162">
        <v>0</v>
      </c>
      <c r="BJ105" s="162">
        <v>0</v>
      </c>
      <c r="BK105" s="162">
        <v>2.0299999999999998</v>
      </c>
      <c r="BL105" s="162">
        <v>0</v>
      </c>
      <c r="BM105" s="162">
        <v>0</v>
      </c>
      <c r="BN105" s="171">
        <v>1</v>
      </c>
      <c r="BO105" s="162">
        <v>0</v>
      </c>
      <c r="BP105" s="162">
        <v>1</v>
      </c>
      <c r="BQ105" s="162">
        <v>0</v>
      </c>
    </row>
    <row r="106" spans="1:69" x14ac:dyDescent="0.3">
      <c r="A106" s="160">
        <v>131837</v>
      </c>
      <c r="B106" s="160">
        <v>3413960</v>
      </c>
      <c r="C106" s="165" t="s">
        <v>564</v>
      </c>
      <c r="D106" s="166" t="s">
        <v>21</v>
      </c>
      <c r="E106" s="163">
        <v>0</v>
      </c>
      <c r="F106" s="162">
        <v>1</v>
      </c>
      <c r="G106" s="162">
        <v>0</v>
      </c>
      <c r="H106" s="162">
        <v>0</v>
      </c>
      <c r="I106" s="162">
        <v>7</v>
      </c>
      <c r="J106" s="162">
        <v>0</v>
      </c>
      <c r="K106" s="162">
        <v>0</v>
      </c>
      <c r="L106" s="162">
        <v>0</v>
      </c>
      <c r="M106" s="162">
        <v>191</v>
      </c>
      <c r="N106" s="162">
        <v>191</v>
      </c>
      <c r="O106" s="162">
        <v>29</v>
      </c>
      <c r="P106" s="162">
        <v>162</v>
      </c>
      <c r="Q106" s="162">
        <v>0</v>
      </c>
      <c r="R106" s="162">
        <v>0</v>
      </c>
      <c r="S106" s="162">
        <v>0</v>
      </c>
      <c r="T106" s="162">
        <v>0</v>
      </c>
      <c r="U106" s="162">
        <v>0</v>
      </c>
      <c r="V106" s="162">
        <v>0</v>
      </c>
      <c r="W106" s="162">
        <v>0</v>
      </c>
      <c r="X106" s="162">
        <v>0</v>
      </c>
      <c r="Y106" s="162">
        <v>0</v>
      </c>
      <c r="Z106" s="162">
        <v>191</v>
      </c>
      <c r="AA106" s="162">
        <v>27.285714285714285</v>
      </c>
      <c r="AB106" s="162">
        <v>95.999999999999915</v>
      </c>
      <c r="AC106" s="162">
        <v>97.999999999999972</v>
      </c>
      <c r="AD106" s="162">
        <v>0</v>
      </c>
      <c r="AE106" s="162">
        <v>0</v>
      </c>
      <c r="AF106" s="162">
        <v>4.0000000000000098</v>
      </c>
      <c r="AG106" s="162">
        <v>0</v>
      </c>
      <c r="AH106" s="162">
        <v>4.0000000000000098</v>
      </c>
      <c r="AI106" s="162">
        <v>20.000000000000046</v>
      </c>
      <c r="AJ106" s="162">
        <v>16.999999999999993</v>
      </c>
      <c r="AK106" s="162">
        <v>41.999999999999964</v>
      </c>
      <c r="AL106" s="162">
        <v>103.99999999999999</v>
      </c>
      <c r="AM106" s="162">
        <v>0</v>
      </c>
      <c r="AN106" s="162">
        <v>0</v>
      </c>
      <c r="AO106" s="162">
        <v>0</v>
      </c>
      <c r="AP106" s="162">
        <v>0</v>
      </c>
      <c r="AQ106" s="162">
        <v>0</v>
      </c>
      <c r="AR106" s="162">
        <v>0</v>
      </c>
      <c r="AS106" s="162">
        <v>0</v>
      </c>
      <c r="AT106" s="162">
        <v>7.0740740740740673</v>
      </c>
      <c r="AU106" s="162">
        <v>14.148148148148152</v>
      </c>
      <c r="AV106" s="162">
        <v>22.401234567901245</v>
      </c>
      <c r="AW106" s="162">
        <v>0</v>
      </c>
      <c r="AX106" s="162">
        <v>0</v>
      </c>
      <c r="AY106" s="162">
        <v>0</v>
      </c>
      <c r="AZ106" s="162">
        <v>1.9792746113989639</v>
      </c>
      <c r="BA106" s="162">
        <v>83.131578947368425</v>
      </c>
      <c r="BB106" s="162">
        <v>98.01315789473685</v>
      </c>
      <c r="BC106" s="162">
        <v>0</v>
      </c>
      <c r="BD106" s="162">
        <v>0</v>
      </c>
      <c r="BE106" s="162">
        <v>0</v>
      </c>
      <c r="BF106" s="162">
        <v>0</v>
      </c>
      <c r="BG106" s="162">
        <v>0</v>
      </c>
      <c r="BH106" s="162">
        <v>0</v>
      </c>
      <c r="BI106" s="162">
        <v>8.5400000000000489</v>
      </c>
      <c r="BJ106" s="162">
        <v>0</v>
      </c>
      <c r="BK106" s="162">
        <v>0.83799999999999997</v>
      </c>
      <c r="BL106" s="162">
        <v>0</v>
      </c>
      <c r="BM106" s="162">
        <v>0</v>
      </c>
      <c r="BN106" s="171">
        <v>0</v>
      </c>
      <c r="BO106" s="162">
        <v>0</v>
      </c>
      <c r="BP106" s="162">
        <v>1</v>
      </c>
      <c r="BQ106" s="162">
        <v>0</v>
      </c>
    </row>
    <row r="107" spans="1:69" x14ac:dyDescent="0.3">
      <c r="A107" s="160">
        <v>134471</v>
      </c>
      <c r="B107" s="160">
        <v>3413961</v>
      </c>
      <c r="C107" s="165" t="s">
        <v>565</v>
      </c>
      <c r="D107" s="166" t="s">
        <v>21</v>
      </c>
      <c r="E107" s="163">
        <v>0</v>
      </c>
      <c r="F107" s="162">
        <v>1</v>
      </c>
      <c r="G107" s="162">
        <v>0</v>
      </c>
      <c r="H107" s="162">
        <v>0</v>
      </c>
      <c r="I107" s="162">
        <v>7</v>
      </c>
      <c r="J107" s="162">
        <v>0</v>
      </c>
      <c r="K107" s="162">
        <v>0</v>
      </c>
      <c r="L107" s="162">
        <v>0</v>
      </c>
      <c r="M107" s="162">
        <v>357</v>
      </c>
      <c r="N107" s="162">
        <v>357</v>
      </c>
      <c r="O107" s="162">
        <v>48</v>
      </c>
      <c r="P107" s="162">
        <v>309</v>
      </c>
      <c r="Q107" s="162">
        <v>0</v>
      </c>
      <c r="R107" s="162">
        <v>0</v>
      </c>
      <c r="S107" s="162">
        <v>0</v>
      </c>
      <c r="T107" s="162">
        <v>0</v>
      </c>
      <c r="U107" s="162">
        <v>0</v>
      </c>
      <c r="V107" s="162">
        <v>0</v>
      </c>
      <c r="W107" s="162">
        <v>0</v>
      </c>
      <c r="X107" s="162">
        <v>0</v>
      </c>
      <c r="Y107" s="162">
        <v>0</v>
      </c>
      <c r="Z107" s="162">
        <v>357</v>
      </c>
      <c r="AA107" s="162">
        <v>51</v>
      </c>
      <c r="AB107" s="162">
        <v>217.99999999999989</v>
      </c>
      <c r="AC107" s="162">
        <v>236.99999999999986</v>
      </c>
      <c r="AD107" s="162">
        <v>0</v>
      </c>
      <c r="AE107" s="162">
        <v>0</v>
      </c>
      <c r="AF107" s="162">
        <v>18.050561797752813</v>
      </c>
      <c r="AG107" s="162">
        <v>1.0028089887640435</v>
      </c>
      <c r="AH107" s="162">
        <v>8.022471910112376</v>
      </c>
      <c r="AI107" s="162">
        <v>34.09550561797753</v>
      </c>
      <c r="AJ107" s="162">
        <v>6.0168539325842829</v>
      </c>
      <c r="AK107" s="162">
        <v>230.6460674157303</v>
      </c>
      <c r="AL107" s="162">
        <v>59.165730337078763</v>
      </c>
      <c r="AM107" s="162">
        <v>0</v>
      </c>
      <c r="AN107" s="162">
        <v>0</v>
      </c>
      <c r="AO107" s="162">
        <v>0</v>
      </c>
      <c r="AP107" s="162">
        <v>0</v>
      </c>
      <c r="AQ107" s="162">
        <v>0</v>
      </c>
      <c r="AR107" s="162">
        <v>0</v>
      </c>
      <c r="AS107" s="162">
        <v>0</v>
      </c>
      <c r="AT107" s="162">
        <v>11.553398058252439</v>
      </c>
      <c r="AU107" s="162">
        <v>27.728155339805838</v>
      </c>
      <c r="AV107" s="162">
        <v>39.281553398058279</v>
      </c>
      <c r="AW107" s="162">
        <v>0</v>
      </c>
      <c r="AX107" s="162">
        <v>0</v>
      </c>
      <c r="AY107" s="162">
        <v>0</v>
      </c>
      <c r="AZ107" s="162">
        <v>8.0906515580736542</v>
      </c>
      <c r="BA107" s="162">
        <v>112.68045112781955</v>
      </c>
      <c r="BB107" s="162">
        <v>130.18421052631578</v>
      </c>
      <c r="BC107" s="162">
        <v>0</v>
      </c>
      <c r="BD107" s="162">
        <v>0</v>
      </c>
      <c r="BE107" s="162">
        <v>0</v>
      </c>
      <c r="BF107" s="162">
        <v>0</v>
      </c>
      <c r="BG107" s="162">
        <v>0</v>
      </c>
      <c r="BH107" s="162">
        <v>0</v>
      </c>
      <c r="BI107" s="162">
        <v>10.580000000000002</v>
      </c>
      <c r="BJ107" s="162">
        <v>0</v>
      </c>
      <c r="BK107" s="162">
        <v>0.54900000000000004</v>
      </c>
      <c r="BL107" s="162">
        <v>0</v>
      </c>
      <c r="BM107" s="162">
        <v>0</v>
      </c>
      <c r="BN107" s="171">
        <v>0</v>
      </c>
      <c r="BO107" s="162">
        <v>0</v>
      </c>
      <c r="BP107" s="162">
        <v>1</v>
      </c>
      <c r="BQ107" s="162">
        <v>0</v>
      </c>
    </row>
    <row r="108" spans="1:69" x14ac:dyDescent="0.3">
      <c r="A108" s="160">
        <v>134722</v>
      </c>
      <c r="B108" s="160">
        <v>3413963</v>
      </c>
      <c r="C108" s="165" t="s">
        <v>566</v>
      </c>
      <c r="D108" s="166" t="s">
        <v>21</v>
      </c>
      <c r="E108" s="163">
        <v>0</v>
      </c>
      <c r="F108" s="162">
        <v>1</v>
      </c>
      <c r="G108" s="162">
        <v>0</v>
      </c>
      <c r="H108" s="162">
        <v>0</v>
      </c>
      <c r="I108" s="162">
        <v>7</v>
      </c>
      <c r="J108" s="162">
        <v>0</v>
      </c>
      <c r="K108" s="162">
        <v>0</v>
      </c>
      <c r="L108" s="162">
        <v>0</v>
      </c>
      <c r="M108" s="162">
        <v>308</v>
      </c>
      <c r="N108" s="162">
        <v>308</v>
      </c>
      <c r="O108" s="162">
        <v>42</v>
      </c>
      <c r="P108" s="162">
        <v>266</v>
      </c>
      <c r="Q108" s="162">
        <v>0</v>
      </c>
      <c r="R108" s="162">
        <v>0</v>
      </c>
      <c r="S108" s="162">
        <v>0</v>
      </c>
      <c r="T108" s="162">
        <v>0</v>
      </c>
      <c r="U108" s="162">
        <v>0</v>
      </c>
      <c r="V108" s="162">
        <v>0</v>
      </c>
      <c r="W108" s="162">
        <v>0</v>
      </c>
      <c r="X108" s="162">
        <v>0</v>
      </c>
      <c r="Y108" s="162">
        <v>0</v>
      </c>
      <c r="Z108" s="162">
        <v>308</v>
      </c>
      <c r="AA108" s="162">
        <v>44</v>
      </c>
      <c r="AB108" s="162">
        <v>162</v>
      </c>
      <c r="AC108" s="162">
        <v>169.00000000000009</v>
      </c>
      <c r="AD108" s="162">
        <v>0</v>
      </c>
      <c r="AE108" s="162">
        <v>0</v>
      </c>
      <c r="AF108" s="162">
        <v>7.3333333333333304</v>
      </c>
      <c r="AG108" s="162">
        <v>2.095238095238094</v>
      </c>
      <c r="AH108" s="162">
        <v>1.0476190476190486</v>
      </c>
      <c r="AI108" s="162">
        <v>81.714285714285836</v>
      </c>
      <c r="AJ108" s="162">
        <v>4.1904761904761756</v>
      </c>
      <c r="AK108" s="162">
        <v>59.714285714285658</v>
      </c>
      <c r="AL108" s="162">
        <v>151.90476190476201</v>
      </c>
      <c r="AM108" s="162">
        <v>0</v>
      </c>
      <c r="AN108" s="162">
        <v>0</v>
      </c>
      <c r="AO108" s="162">
        <v>0</v>
      </c>
      <c r="AP108" s="162">
        <v>0</v>
      </c>
      <c r="AQ108" s="162">
        <v>0</v>
      </c>
      <c r="AR108" s="162">
        <v>0</v>
      </c>
      <c r="AS108" s="162">
        <v>0</v>
      </c>
      <c r="AT108" s="162">
        <v>17.368421052631572</v>
      </c>
      <c r="AU108" s="162">
        <v>25.473684210526304</v>
      </c>
      <c r="AV108" s="162">
        <v>40.526315789473664</v>
      </c>
      <c r="AW108" s="162">
        <v>0</v>
      </c>
      <c r="AX108" s="162">
        <v>0</v>
      </c>
      <c r="AY108" s="162">
        <v>0</v>
      </c>
      <c r="AZ108" s="162">
        <v>9.935483870967742</v>
      </c>
      <c r="BA108" s="162">
        <v>109.82575757575758</v>
      </c>
      <c r="BB108" s="162">
        <v>127.16666666666667</v>
      </c>
      <c r="BC108" s="162">
        <v>0</v>
      </c>
      <c r="BD108" s="162">
        <v>0</v>
      </c>
      <c r="BE108" s="162">
        <v>0</v>
      </c>
      <c r="BF108" s="162">
        <v>0</v>
      </c>
      <c r="BG108" s="162">
        <v>0</v>
      </c>
      <c r="BH108" s="162">
        <v>0</v>
      </c>
      <c r="BI108" s="162">
        <v>6.6014332247556951</v>
      </c>
      <c r="BJ108" s="162">
        <v>0</v>
      </c>
      <c r="BK108" s="162">
        <v>1</v>
      </c>
      <c r="BL108" s="162">
        <v>0</v>
      </c>
      <c r="BM108" s="162">
        <v>0</v>
      </c>
      <c r="BN108" s="171">
        <v>0</v>
      </c>
      <c r="BO108" s="162">
        <v>0</v>
      </c>
      <c r="BP108" s="162">
        <v>1</v>
      </c>
      <c r="BQ108" s="162">
        <v>0</v>
      </c>
    </row>
    <row r="109" spans="1:69" x14ac:dyDescent="0.3">
      <c r="A109" s="160">
        <v>134723</v>
      </c>
      <c r="B109" s="160">
        <v>3413964</v>
      </c>
      <c r="C109" s="165" t="s">
        <v>567</v>
      </c>
      <c r="D109" s="166" t="s">
        <v>21</v>
      </c>
      <c r="E109" s="163">
        <v>0</v>
      </c>
      <c r="F109" s="162">
        <v>1</v>
      </c>
      <c r="G109" s="162">
        <v>0</v>
      </c>
      <c r="H109" s="162">
        <v>0</v>
      </c>
      <c r="I109" s="162">
        <v>7</v>
      </c>
      <c r="J109" s="162">
        <v>0</v>
      </c>
      <c r="K109" s="162">
        <v>0</v>
      </c>
      <c r="L109" s="162">
        <v>0</v>
      </c>
      <c r="M109" s="162">
        <v>182</v>
      </c>
      <c r="N109" s="162">
        <v>182</v>
      </c>
      <c r="O109" s="162">
        <v>27</v>
      </c>
      <c r="P109" s="162">
        <v>155</v>
      </c>
      <c r="Q109" s="162">
        <v>0</v>
      </c>
      <c r="R109" s="162">
        <v>0</v>
      </c>
      <c r="S109" s="162">
        <v>0</v>
      </c>
      <c r="T109" s="162">
        <v>0</v>
      </c>
      <c r="U109" s="162">
        <v>0</v>
      </c>
      <c r="V109" s="162">
        <v>0</v>
      </c>
      <c r="W109" s="162">
        <v>0</v>
      </c>
      <c r="X109" s="162">
        <v>0</v>
      </c>
      <c r="Y109" s="162">
        <v>0</v>
      </c>
      <c r="Z109" s="162">
        <v>182</v>
      </c>
      <c r="AA109" s="162">
        <v>26</v>
      </c>
      <c r="AB109" s="162">
        <v>90.000000000000099</v>
      </c>
      <c r="AC109" s="162">
        <v>97.999999999999915</v>
      </c>
      <c r="AD109" s="162">
        <v>0</v>
      </c>
      <c r="AE109" s="162">
        <v>0</v>
      </c>
      <c r="AF109" s="162">
        <v>4.0444444444444398</v>
      </c>
      <c r="AG109" s="162">
        <v>3.0333333333333394</v>
      </c>
      <c r="AH109" s="162">
        <v>5.0555555555555598</v>
      </c>
      <c r="AI109" s="162">
        <v>7.0777777777777802</v>
      </c>
      <c r="AJ109" s="162">
        <v>2.0222222222222199</v>
      </c>
      <c r="AK109" s="162">
        <v>111.22222222222221</v>
      </c>
      <c r="AL109" s="162">
        <v>49.544444444444402</v>
      </c>
      <c r="AM109" s="162">
        <v>0</v>
      </c>
      <c r="AN109" s="162">
        <v>0</v>
      </c>
      <c r="AO109" s="162">
        <v>0</v>
      </c>
      <c r="AP109" s="162">
        <v>0</v>
      </c>
      <c r="AQ109" s="162">
        <v>0</v>
      </c>
      <c r="AR109" s="162">
        <v>0</v>
      </c>
      <c r="AS109" s="162">
        <v>0</v>
      </c>
      <c r="AT109" s="162">
        <v>16.438709677419357</v>
      </c>
      <c r="AU109" s="162">
        <v>24.658064516129045</v>
      </c>
      <c r="AV109" s="162">
        <v>35.225806451612868</v>
      </c>
      <c r="AW109" s="162">
        <v>0</v>
      </c>
      <c r="AX109" s="162">
        <v>0</v>
      </c>
      <c r="AY109" s="162">
        <v>0</v>
      </c>
      <c r="AZ109" s="162">
        <v>0</v>
      </c>
      <c r="BA109" s="162">
        <v>54.964539007092199</v>
      </c>
      <c r="BB109" s="162">
        <v>64.539007092198588</v>
      </c>
      <c r="BC109" s="162">
        <v>0</v>
      </c>
      <c r="BD109" s="162">
        <v>0</v>
      </c>
      <c r="BE109" s="162">
        <v>0</v>
      </c>
      <c r="BF109" s="162">
        <v>0</v>
      </c>
      <c r="BG109" s="162">
        <v>0</v>
      </c>
      <c r="BH109" s="162">
        <v>0</v>
      </c>
      <c r="BI109" s="162">
        <v>1.0799999999999932</v>
      </c>
      <c r="BJ109" s="162">
        <v>0</v>
      </c>
      <c r="BK109" s="162">
        <v>0.84499999999999997</v>
      </c>
      <c r="BL109" s="162">
        <v>0</v>
      </c>
      <c r="BM109" s="162">
        <v>0</v>
      </c>
      <c r="BN109" s="171">
        <v>0</v>
      </c>
      <c r="BO109" s="162">
        <v>0</v>
      </c>
      <c r="BP109" s="162">
        <v>1</v>
      </c>
      <c r="BQ109" s="162">
        <v>0</v>
      </c>
    </row>
    <row r="110" spans="1:69" x14ac:dyDescent="0.3">
      <c r="A110" s="160">
        <v>135267</v>
      </c>
      <c r="B110" s="160">
        <v>3413965</v>
      </c>
      <c r="C110" s="165" t="s">
        <v>568</v>
      </c>
      <c r="D110" s="166" t="s">
        <v>21</v>
      </c>
      <c r="E110" s="163">
        <v>0</v>
      </c>
      <c r="F110" s="162">
        <v>1</v>
      </c>
      <c r="G110" s="162">
        <v>0</v>
      </c>
      <c r="H110" s="162">
        <v>0</v>
      </c>
      <c r="I110" s="162">
        <v>7</v>
      </c>
      <c r="J110" s="162">
        <v>0</v>
      </c>
      <c r="K110" s="162">
        <v>0</v>
      </c>
      <c r="L110" s="162">
        <v>0</v>
      </c>
      <c r="M110" s="162">
        <v>383</v>
      </c>
      <c r="N110" s="162">
        <v>383</v>
      </c>
      <c r="O110" s="162">
        <v>51</v>
      </c>
      <c r="P110" s="162">
        <v>332</v>
      </c>
      <c r="Q110" s="162">
        <v>0</v>
      </c>
      <c r="R110" s="162">
        <v>0</v>
      </c>
      <c r="S110" s="162">
        <v>0</v>
      </c>
      <c r="T110" s="162">
        <v>0</v>
      </c>
      <c r="U110" s="162">
        <v>0</v>
      </c>
      <c r="V110" s="162">
        <v>0</v>
      </c>
      <c r="W110" s="162">
        <v>0</v>
      </c>
      <c r="X110" s="162">
        <v>0</v>
      </c>
      <c r="Y110" s="162">
        <v>0</v>
      </c>
      <c r="Z110" s="162">
        <v>383</v>
      </c>
      <c r="AA110" s="162">
        <v>54.714285714285715</v>
      </c>
      <c r="AB110" s="162">
        <v>239.00000000000017</v>
      </c>
      <c r="AC110" s="162">
        <v>248.00000000000009</v>
      </c>
      <c r="AD110" s="162">
        <v>0</v>
      </c>
      <c r="AE110" s="162">
        <v>0</v>
      </c>
      <c r="AF110" s="162">
        <v>3.0000000000000004</v>
      </c>
      <c r="AG110" s="162">
        <v>0.99999999999999867</v>
      </c>
      <c r="AH110" s="162">
        <v>0</v>
      </c>
      <c r="AI110" s="162">
        <v>18.999999999999996</v>
      </c>
      <c r="AJ110" s="162">
        <v>16.000000000000018</v>
      </c>
      <c r="AK110" s="162">
        <v>109.00000000000014</v>
      </c>
      <c r="AL110" s="162">
        <v>234.9999999999998</v>
      </c>
      <c r="AM110" s="162">
        <v>0</v>
      </c>
      <c r="AN110" s="162">
        <v>0</v>
      </c>
      <c r="AO110" s="162">
        <v>0</v>
      </c>
      <c r="AP110" s="162">
        <v>0</v>
      </c>
      <c r="AQ110" s="162">
        <v>0</v>
      </c>
      <c r="AR110" s="162">
        <v>0</v>
      </c>
      <c r="AS110" s="162">
        <v>0</v>
      </c>
      <c r="AT110" s="162">
        <v>19.611445783132517</v>
      </c>
      <c r="AU110" s="162">
        <v>32.301204819277125</v>
      </c>
      <c r="AV110" s="162">
        <v>40.3765060240964</v>
      </c>
      <c r="AW110" s="162">
        <v>0</v>
      </c>
      <c r="AX110" s="162">
        <v>0</v>
      </c>
      <c r="AY110" s="162">
        <v>0</v>
      </c>
      <c r="AZ110" s="162">
        <v>6.8743589743589739</v>
      </c>
      <c r="BA110" s="162">
        <v>134.4083044982699</v>
      </c>
      <c r="BB110" s="162">
        <v>155.05536332179929</v>
      </c>
      <c r="BC110" s="162">
        <v>0</v>
      </c>
      <c r="BD110" s="162">
        <v>0</v>
      </c>
      <c r="BE110" s="162">
        <v>0</v>
      </c>
      <c r="BF110" s="162">
        <v>0</v>
      </c>
      <c r="BG110" s="162">
        <v>0</v>
      </c>
      <c r="BH110" s="162">
        <v>0</v>
      </c>
      <c r="BI110" s="162">
        <v>2.0199999999999876</v>
      </c>
      <c r="BJ110" s="162">
        <v>0</v>
      </c>
      <c r="BK110" s="162">
        <v>0.374</v>
      </c>
      <c r="BL110" s="162">
        <v>0</v>
      </c>
      <c r="BM110" s="162">
        <v>0</v>
      </c>
      <c r="BN110" s="171">
        <v>0</v>
      </c>
      <c r="BO110" s="162">
        <v>0</v>
      </c>
      <c r="BP110" s="162">
        <v>1</v>
      </c>
      <c r="BQ110" s="162">
        <v>0</v>
      </c>
    </row>
    <row r="111" spans="1:69" x14ac:dyDescent="0.3">
      <c r="A111" s="160">
        <v>136686</v>
      </c>
      <c r="B111" s="160">
        <v>3413967</v>
      </c>
      <c r="C111" s="165" t="s">
        <v>569</v>
      </c>
      <c r="D111" s="166" t="s">
        <v>21</v>
      </c>
      <c r="E111" s="163">
        <v>0</v>
      </c>
      <c r="F111" s="162">
        <v>1</v>
      </c>
      <c r="G111" s="162">
        <v>0</v>
      </c>
      <c r="H111" s="162">
        <v>0</v>
      </c>
      <c r="I111" s="162">
        <v>7</v>
      </c>
      <c r="J111" s="162">
        <v>0</v>
      </c>
      <c r="K111" s="162">
        <v>0</v>
      </c>
      <c r="L111" s="162">
        <v>0</v>
      </c>
      <c r="M111" s="162">
        <v>453</v>
      </c>
      <c r="N111" s="162">
        <v>453</v>
      </c>
      <c r="O111" s="162">
        <v>60</v>
      </c>
      <c r="P111" s="162">
        <v>393</v>
      </c>
      <c r="Q111" s="162">
        <v>0</v>
      </c>
      <c r="R111" s="162">
        <v>0</v>
      </c>
      <c r="S111" s="162">
        <v>0</v>
      </c>
      <c r="T111" s="162">
        <v>0</v>
      </c>
      <c r="U111" s="162">
        <v>0</v>
      </c>
      <c r="V111" s="162">
        <v>0</v>
      </c>
      <c r="W111" s="162">
        <v>0</v>
      </c>
      <c r="X111" s="162">
        <v>0</v>
      </c>
      <c r="Y111" s="162">
        <v>0</v>
      </c>
      <c r="Z111" s="162">
        <v>453</v>
      </c>
      <c r="AA111" s="162">
        <v>64.714285714285708</v>
      </c>
      <c r="AB111" s="162">
        <v>178.00000000000009</v>
      </c>
      <c r="AC111" s="162">
        <v>185.99999999999989</v>
      </c>
      <c r="AD111" s="162">
        <v>0</v>
      </c>
      <c r="AE111" s="162">
        <v>0</v>
      </c>
      <c r="AF111" s="162">
        <v>5.0221729490021954</v>
      </c>
      <c r="AG111" s="162">
        <v>0</v>
      </c>
      <c r="AH111" s="162">
        <v>13.057649667405773</v>
      </c>
      <c r="AI111" s="162">
        <v>28.124168514412407</v>
      </c>
      <c r="AJ111" s="162">
        <v>56.248337028824899</v>
      </c>
      <c r="AK111" s="162">
        <v>198.8780487804876</v>
      </c>
      <c r="AL111" s="162">
        <v>151.66962305986689</v>
      </c>
      <c r="AM111" s="162">
        <v>0</v>
      </c>
      <c r="AN111" s="162">
        <v>0</v>
      </c>
      <c r="AO111" s="162">
        <v>0</v>
      </c>
      <c r="AP111" s="162">
        <v>0</v>
      </c>
      <c r="AQ111" s="162">
        <v>0</v>
      </c>
      <c r="AR111" s="162">
        <v>0</v>
      </c>
      <c r="AS111" s="162">
        <v>0</v>
      </c>
      <c r="AT111" s="162">
        <v>17.290076335877856</v>
      </c>
      <c r="AU111" s="162">
        <v>43.801526717557238</v>
      </c>
      <c r="AV111" s="162">
        <v>58.786259541984641</v>
      </c>
      <c r="AW111" s="162">
        <v>0</v>
      </c>
      <c r="AX111" s="162">
        <v>0</v>
      </c>
      <c r="AY111" s="162">
        <v>0</v>
      </c>
      <c r="AZ111" s="162">
        <v>5.9867841409691636</v>
      </c>
      <c r="BA111" s="162">
        <v>147.65254237288136</v>
      </c>
      <c r="BB111" s="162">
        <v>170.19491525423729</v>
      </c>
      <c r="BC111" s="162">
        <v>0</v>
      </c>
      <c r="BD111" s="162">
        <v>0</v>
      </c>
      <c r="BE111" s="162">
        <v>0</v>
      </c>
      <c r="BF111" s="162">
        <v>0</v>
      </c>
      <c r="BG111" s="162">
        <v>0</v>
      </c>
      <c r="BH111" s="162">
        <v>0</v>
      </c>
      <c r="BI111" s="162">
        <v>0</v>
      </c>
      <c r="BJ111" s="162">
        <v>0</v>
      </c>
      <c r="BK111" s="162">
        <v>0.46800000000000003</v>
      </c>
      <c r="BL111" s="162">
        <v>0</v>
      </c>
      <c r="BM111" s="162">
        <v>0</v>
      </c>
      <c r="BN111" s="171">
        <v>0</v>
      </c>
      <c r="BO111" s="162">
        <v>0</v>
      </c>
      <c r="BP111" s="162">
        <v>1</v>
      </c>
      <c r="BQ111" s="162">
        <v>0</v>
      </c>
    </row>
    <row r="112" spans="1:69" x14ac:dyDescent="0.3">
      <c r="A112" s="160">
        <v>104682</v>
      </c>
      <c r="B112" s="160">
        <v>3415200</v>
      </c>
      <c r="C112" s="165" t="s">
        <v>570</v>
      </c>
      <c r="D112" s="166" t="s">
        <v>21</v>
      </c>
      <c r="E112" s="163">
        <v>0</v>
      </c>
      <c r="F112" s="162">
        <v>1</v>
      </c>
      <c r="G112" s="162">
        <v>0</v>
      </c>
      <c r="H112" s="162">
        <v>0</v>
      </c>
      <c r="I112" s="162">
        <v>7</v>
      </c>
      <c r="J112" s="162">
        <v>0</v>
      </c>
      <c r="K112" s="162">
        <v>0</v>
      </c>
      <c r="L112" s="162">
        <v>0</v>
      </c>
      <c r="M112" s="162">
        <v>436</v>
      </c>
      <c r="N112" s="162">
        <v>436</v>
      </c>
      <c r="O112" s="162">
        <v>63</v>
      </c>
      <c r="P112" s="162">
        <v>373</v>
      </c>
      <c r="Q112" s="162">
        <v>0</v>
      </c>
      <c r="R112" s="162">
        <v>0</v>
      </c>
      <c r="S112" s="162">
        <v>0</v>
      </c>
      <c r="T112" s="162">
        <v>0</v>
      </c>
      <c r="U112" s="162">
        <v>0</v>
      </c>
      <c r="V112" s="162">
        <v>0</v>
      </c>
      <c r="W112" s="162">
        <v>0</v>
      </c>
      <c r="X112" s="162">
        <v>0</v>
      </c>
      <c r="Y112" s="162">
        <v>0</v>
      </c>
      <c r="Z112" s="162">
        <v>436</v>
      </c>
      <c r="AA112" s="162">
        <v>62.285714285714285</v>
      </c>
      <c r="AB112" s="162">
        <v>17</v>
      </c>
      <c r="AC112" s="162">
        <v>18.999999999999979</v>
      </c>
      <c r="AD112" s="162">
        <v>0</v>
      </c>
      <c r="AE112" s="162">
        <v>0</v>
      </c>
      <c r="AF112" s="162">
        <v>334.76781609195405</v>
      </c>
      <c r="AG112" s="162">
        <v>31.071264367816109</v>
      </c>
      <c r="AH112" s="162">
        <v>24.05517241379308</v>
      </c>
      <c r="AI112" s="162">
        <v>11.025287356321847</v>
      </c>
      <c r="AJ112" s="162">
        <v>9.0206896551724167</v>
      </c>
      <c r="AK112" s="162">
        <v>15.03448275862071</v>
      </c>
      <c r="AL112" s="162">
        <v>11.025287356321847</v>
      </c>
      <c r="AM112" s="162">
        <v>0</v>
      </c>
      <c r="AN112" s="162">
        <v>0</v>
      </c>
      <c r="AO112" s="162">
        <v>0</v>
      </c>
      <c r="AP112" s="162">
        <v>0</v>
      </c>
      <c r="AQ112" s="162">
        <v>0</v>
      </c>
      <c r="AR112" s="162">
        <v>0</v>
      </c>
      <c r="AS112" s="162">
        <v>0</v>
      </c>
      <c r="AT112" s="162">
        <v>12.927223719676535</v>
      </c>
      <c r="AU112" s="162">
        <v>29.380053908355794</v>
      </c>
      <c r="AV112" s="162">
        <v>41.132075471698101</v>
      </c>
      <c r="AW112" s="162">
        <v>0</v>
      </c>
      <c r="AX112" s="162">
        <v>0</v>
      </c>
      <c r="AY112" s="162">
        <v>0</v>
      </c>
      <c r="AZ112" s="162">
        <v>1.0092592592592593</v>
      </c>
      <c r="BA112" s="162">
        <v>98.794594594594599</v>
      </c>
      <c r="BB112" s="162">
        <v>115.48108108108109</v>
      </c>
      <c r="BC112" s="162">
        <v>0</v>
      </c>
      <c r="BD112" s="162">
        <v>0</v>
      </c>
      <c r="BE112" s="162">
        <v>0</v>
      </c>
      <c r="BF112" s="162">
        <v>0</v>
      </c>
      <c r="BG112" s="162">
        <v>0</v>
      </c>
      <c r="BH112" s="162">
        <v>0</v>
      </c>
      <c r="BI112" s="162">
        <v>0</v>
      </c>
      <c r="BJ112" s="162">
        <v>0</v>
      </c>
      <c r="BK112" s="162">
        <v>0.38100000000000001</v>
      </c>
      <c r="BL112" s="162">
        <v>0</v>
      </c>
      <c r="BM112" s="162">
        <v>0</v>
      </c>
      <c r="BN112" s="171">
        <v>0</v>
      </c>
      <c r="BO112" s="162">
        <v>0</v>
      </c>
      <c r="BP112" s="162">
        <v>1</v>
      </c>
      <c r="BQ112" s="162">
        <v>0</v>
      </c>
    </row>
    <row r="113" spans="1:69" x14ac:dyDescent="0.3">
      <c r="A113" s="160">
        <v>104688</v>
      </c>
      <c r="B113" s="160">
        <v>3414404</v>
      </c>
      <c r="C113" s="165" t="s">
        <v>571</v>
      </c>
      <c r="D113" s="166" t="s">
        <v>5</v>
      </c>
      <c r="E113" s="163">
        <v>0</v>
      </c>
      <c r="F113" s="162">
        <v>1</v>
      </c>
      <c r="G113" s="162">
        <v>0</v>
      </c>
      <c r="H113" s="162">
        <v>0</v>
      </c>
      <c r="I113" s="162">
        <v>0</v>
      </c>
      <c r="J113" s="162">
        <v>5</v>
      </c>
      <c r="K113" s="162">
        <v>3</v>
      </c>
      <c r="L113" s="162">
        <v>2</v>
      </c>
      <c r="M113" s="162">
        <v>890</v>
      </c>
      <c r="N113" s="162">
        <v>0</v>
      </c>
      <c r="O113" s="162">
        <v>0</v>
      </c>
      <c r="P113" s="162">
        <v>0</v>
      </c>
      <c r="Q113" s="162">
        <v>890</v>
      </c>
      <c r="R113" s="162">
        <v>568</v>
      </c>
      <c r="S113" s="162">
        <v>322</v>
      </c>
      <c r="T113" s="162">
        <v>188</v>
      </c>
      <c r="U113" s="162">
        <v>185</v>
      </c>
      <c r="V113" s="162">
        <v>195</v>
      </c>
      <c r="W113" s="162">
        <v>160</v>
      </c>
      <c r="X113" s="162">
        <v>162</v>
      </c>
      <c r="Y113" s="162">
        <v>0</v>
      </c>
      <c r="Z113" s="162">
        <v>890</v>
      </c>
      <c r="AA113" s="162">
        <v>178</v>
      </c>
      <c r="AB113" s="162">
        <v>0</v>
      </c>
      <c r="AC113" s="162">
        <v>0</v>
      </c>
      <c r="AD113" s="162">
        <v>394.99999999999989</v>
      </c>
      <c r="AE113" s="162">
        <v>509.0000000000004</v>
      </c>
      <c r="AF113" s="162">
        <v>0</v>
      </c>
      <c r="AG113" s="162">
        <v>0</v>
      </c>
      <c r="AH113" s="162">
        <v>0</v>
      </c>
      <c r="AI113" s="162">
        <v>0</v>
      </c>
      <c r="AJ113" s="162">
        <v>0</v>
      </c>
      <c r="AK113" s="162">
        <v>0</v>
      </c>
      <c r="AL113" s="162">
        <v>0</v>
      </c>
      <c r="AM113" s="162">
        <v>92.103487064116649</v>
      </c>
      <c r="AN113" s="162">
        <v>37.041619797525279</v>
      </c>
      <c r="AO113" s="162">
        <v>74.083239595050642</v>
      </c>
      <c r="AP113" s="162">
        <v>56.062992125984273</v>
      </c>
      <c r="AQ113" s="162">
        <v>94.105736782901928</v>
      </c>
      <c r="AR113" s="162">
        <v>333.37457817772776</v>
      </c>
      <c r="AS113" s="162">
        <v>203.22834645669258</v>
      </c>
      <c r="AT113" s="162">
        <v>0</v>
      </c>
      <c r="AU113" s="162">
        <v>0</v>
      </c>
      <c r="AV113" s="162">
        <v>0</v>
      </c>
      <c r="AW113" s="162">
        <v>34.151162790697661</v>
      </c>
      <c r="AX113" s="162">
        <v>44.5</v>
      </c>
      <c r="AY113" s="162">
        <v>64.162790697674467</v>
      </c>
      <c r="AZ113" s="162">
        <v>8.3177570093457938</v>
      </c>
      <c r="BA113" s="162">
        <v>0</v>
      </c>
      <c r="BB113" s="162">
        <v>0</v>
      </c>
      <c r="BC113" s="162">
        <v>69.591160220994553</v>
      </c>
      <c r="BD113" s="162">
        <v>68.480662983425489</v>
      </c>
      <c r="BE113" s="162">
        <v>72.18232044198902</v>
      </c>
      <c r="BF113" s="162">
        <v>64.635761589403998</v>
      </c>
      <c r="BG113" s="162">
        <v>71.999999999999929</v>
      </c>
      <c r="BH113" s="162">
        <v>218.56265166292644</v>
      </c>
      <c r="BI113" s="162">
        <v>0</v>
      </c>
      <c r="BJ113" s="162">
        <v>0</v>
      </c>
      <c r="BK113" s="162">
        <v>0</v>
      </c>
      <c r="BL113" s="162">
        <v>1.2589999999999999</v>
      </c>
      <c r="BM113" s="162">
        <v>0</v>
      </c>
      <c r="BN113" s="171">
        <v>0</v>
      </c>
      <c r="BO113" s="162">
        <v>0</v>
      </c>
      <c r="BP113" s="162">
        <v>0</v>
      </c>
      <c r="BQ113" s="162">
        <v>1</v>
      </c>
    </row>
    <row r="114" spans="1:69" x14ac:dyDescent="0.3">
      <c r="A114" s="160">
        <v>104698</v>
      </c>
      <c r="B114" s="160">
        <v>3414427</v>
      </c>
      <c r="C114" s="165" t="s">
        <v>572</v>
      </c>
      <c r="D114" s="166" t="s">
        <v>5</v>
      </c>
      <c r="E114" s="163">
        <v>0</v>
      </c>
      <c r="F114" s="162">
        <v>1</v>
      </c>
      <c r="G114" s="162">
        <v>0</v>
      </c>
      <c r="H114" s="162">
        <v>0</v>
      </c>
      <c r="I114" s="162">
        <v>0</v>
      </c>
      <c r="J114" s="162">
        <v>5</v>
      </c>
      <c r="K114" s="162">
        <v>3</v>
      </c>
      <c r="L114" s="162">
        <v>2</v>
      </c>
      <c r="M114" s="162">
        <v>1316</v>
      </c>
      <c r="N114" s="162">
        <v>0</v>
      </c>
      <c r="O114" s="162">
        <v>0</v>
      </c>
      <c r="P114" s="162">
        <v>0</v>
      </c>
      <c r="Q114" s="162">
        <v>1316</v>
      </c>
      <c r="R114" s="162">
        <v>793</v>
      </c>
      <c r="S114" s="162">
        <v>523</v>
      </c>
      <c r="T114" s="162">
        <v>264</v>
      </c>
      <c r="U114" s="162">
        <v>265</v>
      </c>
      <c r="V114" s="162">
        <v>264</v>
      </c>
      <c r="W114" s="162">
        <v>261</v>
      </c>
      <c r="X114" s="162">
        <v>262</v>
      </c>
      <c r="Y114" s="162">
        <v>0</v>
      </c>
      <c r="Z114" s="162">
        <v>1316</v>
      </c>
      <c r="AA114" s="162">
        <v>263.2</v>
      </c>
      <c r="AB114" s="162">
        <v>0</v>
      </c>
      <c r="AC114" s="162">
        <v>0</v>
      </c>
      <c r="AD114" s="162">
        <v>289.99999999999949</v>
      </c>
      <c r="AE114" s="162">
        <v>375.00000000000023</v>
      </c>
      <c r="AF114" s="162">
        <v>0</v>
      </c>
      <c r="AG114" s="162">
        <v>0</v>
      </c>
      <c r="AH114" s="162">
        <v>0</v>
      </c>
      <c r="AI114" s="162">
        <v>0</v>
      </c>
      <c r="AJ114" s="162">
        <v>0</v>
      </c>
      <c r="AK114" s="162">
        <v>0</v>
      </c>
      <c r="AL114" s="162">
        <v>0</v>
      </c>
      <c r="AM114" s="162">
        <v>748.845156369184</v>
      </c>
      <c r="AN114" s="162">
        <v>106.40427154843626</v>
      </c>
      <c r="AO114" s="162">
        <v>135.51487414187639</v>
      </c>
      <c r="AP114" s="162">
        <v>83.316552250190668</v>
      </c>
      <c r="AQ114" s="162">
        <v>35.133485888634617</v>
      </c>
      <c r="AR114" s="162">
        <v>104.39664378337143</v>
      </c>
      <c r="AS114" s="162">
        <v>102.38901601830659</v>
      </c>
      <c r="AT114" s="162">
        <v>0</v>
      </c>
      <c r="AU114" s="162">
        <v>0</v>
      </c>
      <c r="AV114" s="162">
        <v>0</v>
      </c>
      <c r="AW114" s="162">
        <v>6.0505747126436811</v>
      </c>
      <c r="AX114" s="162">
        <v>9.0758620689655167</v>
      </c>
      <c r="AY114" s="162">
        <v>17.143295019157026</v>
      </c>
      <c r="AZ114" s="162">
        <v>4.0213903743315509</v>
      </c>
      <c r="BA114" s="162">
        <v>0</v>
      </c>
      <c r="BB114" s="162">
        <v>0</v>
      </c>
      <c r="BC114" s="162">
        <v>100.42352941176469</v>
      </c>
      <c r="BD114" s="162">
        <v>100.80392156862743</v>
      </c>
      <c r="BE114" s="162">
        <v>100.42352941176469</v>
      </c>
      <c r="BF114" s="162">
        <v>83.561264822134277</v>
      </c>
      <c r="BG114" s="162">
        <v>94.237154150197583</v>
      </c>
      <c r="BH114" s="162">
        <v>302.47993737948633</v>
      </c>
      <c r="BI114" s="162">
        <v>0</v>
      </c>
      <c r="BJ114" s="162">
        <v>0</v>
      </c>
      <c r="BK114" s="162">
        <v>0</v>
      </c>
      <c r="BL114" s="162">
        <v>1.08</v>
      </c>
      <c r="BM114" s="162">
        <v>0</v>
      </c>
      <c r="BN114" s="171">
        <v>0</v>
      </c>
      <c r="BO114" s="162">
        <v>0</v>
      </c>
      <c r="BP114" s="162">
        <v>0</v>
      </c>
      <c r="BQ114" s="162">
        <v>1</v>
      </c>
    </row>
    <row r="115" spans="1:69" x14ac:dyDescent="0.3">
      <c r="A115" s="160">
        <v>104700</v>
      </c>
      <c r="B115" s="160">
        <v>3414429</v>
      </c>
      <c r="C115" s="165" t="s">
        <v>573</v>
      </c>
      <c r="D115" s="166" t="s">
        <v>5</v>
      </c>
      <c r="E115" s="163">
        <v>0</v>
      </c>
      <c r="F115" s="162">
        <v>1</v>
      </c>
      <c r="G115" s="162">
        <v>0</v>
      </c>
      <c r="H115" s="162">
        <v>0</v>
      </c>
      <c r="I115" s="162">
        <v>0</v>
      </c>
      <c r="J115" s="162">
        <v>5</v>
      </c>
      <c r="K115" s="162">
        <v>3</v>
      </c>
      <c r="L115" s="162">
        <v>2</v>
      </c>
      <c r="M115" s="162">
        <v>948</v>
      </c>
      <c r="N115" s="162">
        <v>0</v>
      </c>
      <c r="O115" s="162">
        <v>0</v>
      </c>
      <c r="P115" s="162">
        <v>0</v>
      </c>
      <c r="Q115" s="162">
        <v>948</v>
      </c>
      <c r="R115" s="162">
        <v>632</v>
      </c>
      <c r="S115" s="162">
        <v>316</v>
      </c>
      <c r="T115" s="162">
        <v>224</v>
      </c>
      <c r="U115" s="162">
        <v>210</v>
      </c>
      <c r="V115" s="162">
        <v>198</v>
      </c>
      <c r="W115" s="162">
        <v>141</v>
      </c>
      <c r="X115" s="162">
        <v>175</v>
      </c>
      <c r="Y115" s="162">
        <v>0</v>
      </c>
      <c r="Z115" s="162">
        <v>948</v>
      </c>
      <c r="AA115" s="162">
        <v>189.6</v>
      </c>
      <c r="AB115" s="162">
        <v>0</v>
      </c>
      <c r="AC115" s="162">
        <v>0</v>
      </c>
      <c r="AD115" s="162">
        <v>444.00000000000017</v>
      </c>
      <c r="AE115" s="162">
        <v>516.99999999999955</v>
      </c>
      <c r="AF115" s="162">
        <v>0</v>
      </c>
      <c r="AG115" s="162">
        <v>0</v>
      </c>
      <c r="AH115" s="162">
        <v>0</v>
      </c>
      <c r="AI115" s="162">
        <v>0</v>
      </c>
      <c r="AJ115" s="162">
        <v>0</v>
      </c>
      <c r="AK115" s="162">
        <v>0</v>
      </c>
      <c r="AL115" s="162">
        <v>0</v>
      </c>
      <c r="AM115" s="162">
        <v>182.77118644067843</v>
      </c>
      <c r="AN115" s="162">
        <v>38.161016949152547</v>
      </c>
      <c r="AO115" s="162">
        <v>103.43644067796569</v>
      </c>
      <c r="AP115" s="162">
        <v>67.283898305084705</v>
      </c>
      <c r="AQ115" s="162">
        <v>205.86864406779702</v>
      </c>
      <c r="AR115" s="162">
        <v>176.7457627118647</v>
      </c>
      <c r="AS115" s="162">
        <v>173.73305084745786</v>
      </c>
      <c r="AT115" s="162">
        <v>0</v>
      </c>
      <c r="AU115" s="162">
        <v>0</v>
      </c>
      <c r="AV115" s="162">
        <v>0</v>
      </c>
      <c r="AW115" s="162">
        <v>10.000000000000043</v>
      </c>
      <c r="AX115" s="162">
        <v>14.000000000000021</v>
      </c>
      <c r="AY115" s="162">
        <v>15.000000000000018</v>
      </c>
      <c r="AZ115" s="162">
        <v>7.6275862068965514</v>
      </c>
      <c r="BA115" s="162">
        <v>0</v>
      </c>
      <c r="BB115" s="162">
        <v>0</v>
      </c>
      <c r="BC115" s="162">
        <v>96.000000000000099</v>
      </c>
      <c r="BD115" s="162">
        <v>90.000000000000085</v>
      </c>
      <c r="BE115" s="162">
        <v>84.857142857142946</v>
      </c>
      <c r="BF115" s="162">
        <v>72.021582733812977</v>
      </c>
      <c r="BG115" s="162">
        <v>89.558823529411782</v>
      </c>
      <c r="BH115" s="162">
        <v>272.55643340505526</v>
      </c>
      <c r="BI115" s="162">
        <v>0</v>
      </c>
      <c r="BJ115" s="162">
        <v>0</v>
      </c>
      <c r="BK115" s="162">
        <v>0</v>
      </c>
      <c r="BL115" s="162">
        <v>1.7589999999999999</v>
      </c>
      <c r="BM115" s="162">
        <v>0</v>
      </c>
      <c r="BN115" s="171">
        <v>0</v>
      </c>
      <c r="BO115" s="162">
        <v>0</v>
      </c>
      <c r="BP115" s="162">
        <v>0</v>
      </c>
      <c r="BQ115" s="162">
        <v>1</v>
      </c>
    </row>
    <row r="116" spans="1:69" x14ac:dyDescent="0.3">
      <c r="A116" s="160">
        <v>104703</v>
      </c>
      <c r="B116" s="160">
        <v>3414690</v>
      </c>
      <c r="C116" s="165" t="s">
        <v>574</v>
      </c>
      <c r="D116" s="166" t="s">
        <v>5</v>
      </c>
      <c r="E116" s="163">
        <v>0</v>
      </c>
      <c r="F116" s="162">
        <v>1</v>
      </c>
      <c r="G116" s="162">
        <v>0</v>
      </c>
      <c r="H116" s="162">
        <v>0</v>
      </c>
      <c r="I116" s="162">
        <v>0</v>
      </c>
      <c r="J116" s="162">
        <v>5</v>
      </c>
      <c r="K116" s="162">
        <v>3</v>
      </c>
      <c r="L116" s="162">
        <v>2</v>
      </c>
      <c r="M116" s="162">
        <v>582</v>
      </c>
      <c r="N116" s="162">
        <v>0</v>
      </c>
      <c r="O116" s="162">
        <v>0</v>
      </c>
      <c r="P116" s="162">
        <v>0</v>
      </c>
      <c r="Q116" s="162">
        <v>582</v>
      </c>
      <c r="R116" s="162">
        <v>353</v>
      </c>
      <c r="S116" s="162">
        <v>229</v>
      </c>
      <c r="T116" s="162">
        <v>115</v>
      </c>
      <c r="U116" s="162">
        <v>117</v>
      </c>
      <c r="V116" s="162">
        <v>121</v>
      </c>
      <c r="W116" s="162">
        <v>110</v>
      </c>
      <c r="X116" s="162">
        <v>119</v>
      </c>
      <c r="Y116" s="162">
        <v>0</v>
      </c>
      <c r="Z116" s="162">
        <v>582</v>
      </c>
      <c r="AA116" s="162">
        <v>116.4</v>
      </c>
      <c r="AB116" s="162">
        <v>0</v>
      </c>
      <c r="AC116" s="162">
        <v>0</v>
      </c>
      <c r="AD116" s="162">
        <v>36.000000000000007</v>
      </c>
      <c r="AE116" s="162">
        <v>58.000000000000028</v>
      </c>
      <c r="AF116" s="162">
        <v>0</v>
      </c>
      <c r="AG116" s="162">
        <v>0</v>
      </c>
      <c r="AH116" s="162">
        <v>0</v>
      </c>
      <c r="AI116" s="162">
        <v>0</v>
      </c>
      <c r="AJ116" s="162">
        <v>0</v>
      </c>
      <c r="AK116" s="162">
        <v>0</v>
      </c>
      <c r="AL116" s="162">
        <v>0</v>
      </c>
      <c r="AM116" s="162">
        <v>446.00000000000011</v>
      </c>
      <c r="AN116" s="162">
        <v>34.000000000000007</v>
      </c>
      <c r="AO116" s="162">
        <v>22.999999999999996</v>
      </c>
      <c r="AP116" s="162">
        <v>11.000000000000009</v>
      </c>
      <c r="AQ116" s="162">
        <v>25.999999999999975</v>
      </c>
      <c r="AR116" s="162">
        <v>18.999999999999982</v>
      </c>
      <c r="AS116" s="162">
        <v>22.999999999999996</v>
      </c>
      <c r="AT116" s="162">
        <v>0</v>
      </c>
      <c r="AU116" s="162">
        <v>0</v>
      </c>
      <c r="AV116" s="162">
        <v>0</v>
      </c>
      <c r="AW116" s="162">
        <v>0.99999999999999767</v>
      </c>
      <c r="AX116" s="162">
        <v>0.99999999999999767</v>
      </c>
      <c r="AY116" s="162">
        <v>0.99999999999999767</v>
      </c>
      <c r="AZ116" s="162">
        <v>4.9658703071672354</v>
      </c>
      <c r="BA116" s="162">
        <v>0</v>
      </c>
      <c r="BB116" s="162">
        <v>0</v>
      </c>
      <c r="BC116" s="162">
        <v>27.758620689655221</v>
      </c>
      <c r="BD116" s="162">
        <v>28.241379310344879</v>
      </c>
      <c r="BE116" s="162">
        <v>29.206896551724189</v>
      </c>
      <c r="BF116" s="162">
        <v>27.757009345794408</v>
      </c>
      <c r="BG116" s="162">
        <v>33.853448275862107</v>
      </c>
      <c r="BH116" s="162">
        <v>92.281379035044438</v>
      </c>
      <c r="BI116" s="162">
        <v>0</v>
      </c>
      <c r="BJ116" s="162">
        <v>0</v>
      </c>
      <c r="BK116" s="162">
        <v>0</v>
      </c>
      <c r="BL116" s="162">
        <v>0.64800000000000002</v>
      </c>
      <c r="BM116" s="162">
        <v>5.9999999999999942E-2</v>
      </c>
      <c r="BN116" s="171">
        <v>0</v>
      </c>
      <c r="BO116" s="162">
        <v>0</v>
      </c>
      <c r="BP116" s="162">
        <v>0</v>
      </c>
      <c r="BQ116" s="162">
        <v>1</v>
      </c>
    </row>
    <row r="117" spans="1:69" x14ac:dyDescent="0.3">
      <c r="A117" s="160">
        <v>104705</v>
      </c>
      <c r="B117" s="160">
        <v>3414781</v>
      </c>
      <c r="C117" s="165" t="s">
        <v>575</v>
      </c>
      <c r="D117" s="166" t="s">
        <v>5</v>
      </c>
      <c r="E117" s="163">
        <v>0</v>
      </c>
      <c r="F117" s="162">
        <v>1</v>
      </c>
      <c r="G117" s="162">
        <v>0</v>
      </c>
      <c r="H117" s="162">
        <v>0</v>
      </c>
      <c r="I117" s="162">
        <v>0</v>
      </c>
      <c r="J117" s="162">
        <v>5</v>
      </c>
      <c r="K117" s="162">
        <v>3</v>
      </c>
      <c r="L117" s="162">
        <v>2</v>
      </c>
      <c r="M117" s="162">
        <v>849.5</v>
      </c>
      <c r="N117" s="162">
        <v>0</v>
      </c>
      <c r="O117" s="162">
        <v>0</v>
      </c>
      <c r="P117" s="162">
        <v>0</v>
      </c>
      <c r="Q117" s="162">
        <v>849.5</v>
      </c>
      <c r="R117" s="162">
        <v>558.5</v>
      </c>
      <c r="S117" s="162">
        <v>291</v>
      </c>
      <c r="T117" s="162">
        <v>198.5</v>
      </c>
      <c r="U117" s="162">
        <v>180</v>
      </c>
      <c r="V117" s="162">
        <v>180</v>
      </c>
      <c r="W117" s="162">
        <v>150</v>
      </c>
      <c r="X117" s="162">
        <v>141</v>
      </c>
      <c r="Y117" s="162">
        <v>0</v>
      </c>
      <c r="Z117" s="162">
        <v>849.5</v>
      </c>
      <c r="AA117" s="162">
        <v>169.9</v>
      </c>
      <c r="AB117" s="162">
        <v>0</v>
      </c>
      <c r="AC117" s="162">
        <v>0</v>
      </c>
      <c r="AD117" s="162">
        <v>155.19711538461564</v>
      </c>
      <c r="AE117" s="162">
        <v>227.69050480769215</v>
      </c>
      <c r="AF117" s="162">
        <v>0</v>
      </c>
      <c r="AG117" s="162">
        <v>0</v>
      </c>
      <c r="AH117" s="162">
        <v>0</v>
      </c>
      <c r="AI117" s="162">
        <v>0</v>
      </c>
      <c r="AJ117" s="162">
        <v>0</v>
      </c>
      <c r="AK117" s="162">
        <v>0</v>
      </c>
      <c r="AL117" s="162">
        <v>0</v>
      </c>
      <c r="AM117" s="162">
        <v>353.70276774969955</v>
      </c>
      <c r="AN117" s="162">
        <v>50.090854392298418</v>
      </c>
      <c r="AO117" s="162">
        <v>63.380264741275582</v>
      </c>
      <c r="AP117" s="162">
        <v>33.734657039711216</v>
      </c>
      <c r="AQ117" s="162">
        <v>48.046329723225035</v>
      </c>
      <c r="AR117" s="162">
        <v>175.82912154031294</v>
      </c>
      <c r="AS117" s="162">
        <v>124.71600481347805</v>
      </c>
      <c r="AT117" s="162">
        <v>0</v>
      </c>
      <c r="AU117" s="162">
        <v>0</v>
      </c>
      <c r="AV117" s="162">
        <v>0</v>
      </c>
      <c r="AW117" s="162">
        <v>2.0420673076923044</v>
      </c>
      <c r="AX117" s="162">
        <v>3.0631009615384608</v>
      </c>
      <c r="AY117" s="162">
        <v>4.0841346153846168</v>
      </c>
      <c r="AZ117" s="162">
        <v>8.6134347275031686</v>
      </c>
      <c r="BA117" s="162">
        <v>0</v>
      </c>
      <c r="BB117" s="162">
        <v>0</v>
      </c>
      <c r="BC117" s="162">
        <v>45.371428571428659</v>
      </c>
      <c r="BD117" s="162">
        <v>41.142857142857224</v>
      </c>
      <c r="BE117" s="162">
        <v>41.142857142857224</v>
      </c>
      <c r="BF117" s="162">
        <v>33.221476510067099</v>
      </c>
      <c r="BG117" s="162">
        <v>39.56115107913665</v>
      </c>
      <c r="BH117" s="162">
        <v>126.46097558579521</v>
      </c>
      <c r="BI117" s="162">
        <v>0</v>
      </c>
      <c r="BJ117" s="162">
        <v>0</v>
      </c>
      <c r="BK117" s="162">
        <v>0</v>
      </c>
      <c r="BL117" s="162">
        <v>1.093</v>
      </c>
      <c r="BM117" s="162">
        <v>0</v>
      </c>
      <c r="BN117" s="171">
        <v>0</v>
      </c>
      <c r="BO117" s="162">
        <v>0</v>
      </c>
      <c r="BP117" s="162">
        <v>0</v>
      </c>
      <c r="BQ117" s="162">
        <v>1</v>
      </c>
    </row>
    <row r="118" spans="1:69" x14ac:dyDescent="0.3">
      <c r="A118" s="160">
        <v>104706</v>
      </c>
      <c r="B118" s="160">
        <v>3414782</v>
      </c>
      <c r="C118" s="165" t="s">
        <v>576</v>
      </c>
      <c r="D118" s="166" t="s">
        <v>5</v>
      </c>
      <c r="E118" s="163">
        <v>0</v>
      </c>
      <c r="F118" s="162">
        <v>1</v>
      </c>
      <c r="G118" s="162">
        <v>0</v>
      </c>
      <c r="H118" s="162">
        <v>0</v>
      </c>
      <c r="I118" s="162">
        <v>0</v>
      </c>
      <c r="J118" s="162">
        <v>5</v>
      </c>
      <c r="K118" s="162">
        <v>3</v>
      </c>
      <c r="L118" s="162">
        <v>2</v>
      </c>
      <c r="M118" s="162">
        <v>871.5</v>
      </c>
      <c r="N118" s="162">
        <v>0</v>
      </c>
      <c r="O118" s="162">
        <v>0</v>
      </c>
      <c r="P118" s="162">
        <v>0</v>
      </c>
      <c r="Q118" s="162">
        <v>871.5</v>
      </c>
      <c r="R118" s="162">
        <v>567.5</v>
      </c>
      <c r="S118" s="162">
        <v>304</v>
      </c>
      <c r="T118" s="162">
        <v>202.5</v>
      </c>
      <c r="U118" s="162">
        <v>185</v>
      </c>
      <c r="V118" s="162">
        <v>180</v>
      </c>
      <c r="W118" s="162">
        <v>152</v>
      </c>
      <c r="X118" s="162">
        <v>152</v>
      </c>
      <c r="Y118" s="162">
        <v>0</v>
      </c>
      <c r="Z118" s="162">
        <v>871.5</v>
      </c>
      <c r="AA118" s="162">
        <v>174.3</v>
      </c>
      <c r="AB118" s="162">
        <v>0</v>
      </c>
      <c r="AC118" s="162">
        <v>0</v>
      </c>
      <c r="AD118" s="162">
        <v>404.11475409836021</v>
      </c>
      <c r="AE118" s="162">
        <v>501.06147540983574</v>
      </c>
      <c r="AF118" s="162">
        <v>0</v>
      </c>
      <c r="AG118" s="162">
        <v>0</v>
      </c>
      <c r="AH118" s="162">
        <v>0</v>
      </c>
      <c r="AI118" s="162">
        <v>0</v>
      </c>
      <c r="AJ118" s="162">
        <v>0</v>
      </c>
      <c r="AK118" s="162">
        <v>0</v>
      </c>
      <c r="AL118" s="162">
        <v>0</v>
      </c>
      <c r="AM118" s="162">
        <v>22.477139507620173</v>
      </c>
      <c r="AN118" s="162">
        <v>2.0433763188745591</v>
      </c>
      <c r="AO118" s="162">
        <v>11.238569753810044</v>
      </c>
      <c r="AP118" s="162">
        <v>74.583235638921494</v>
      </c>
      <c r="AQ118" s="162">
        <v>68.453106682297815</v>
      </c>
      <c r="AR118" s="162">
        <v>342.26553341148906</v>
      </c>
      <c r="AS118" s="162">
        <v>350.43903868698692</v>
      </c>
      <c r="AT118" s="162">
        <v>0</v>
      </c>
      <c r="AU118" s="162">
        <v>0</v>
      </c>
      <c r="AV118" s="162">
        <v>0</v>
      </c>
      <c r="AW118" s="162">
        <v>11.225409836065548</v>
      </c>
      <c r="AX118" s="162">
        <v>15.307377049180284</v>
      </c>
      <c r="AY118" s="162">
        <v>19.389344262295108</v>
      </c>
      <c r="AZ118" s="162">
        <v>17.109202453987731</v>
      </c>
      <c r="BA118" s="162">
        <v>0</v>
      </c>
      <c r="BB118" s="162">
        <v>0</v>
      </c>
      <c r="BC118" s="162">
        <v>71.052631578947341</v>
      </c>
      <c r="BD118" s="162">
        <v>64.912280701754355</v>
      </c>
      <c r="BE118" s="162">
        <v>63.157894736842081</v>
      </c>
      <c r="BF118" s="162">
        <v>63.417218543046417</v>
      </c>
      <c r="BG118" s="162">
        <v>72.429530201342288</v>
      </c>
      <c r="BH118" s="162">
        <v>210.85442473638739</v>
      </c>
      <c r="BI118" s="162">
        <v>0</v>
      </c>
      <c r="BJ118" s="162">
        <v>0</v>
      </c>
      <c r="BK118" s="162">
        <v>0</v>
      </c>
      <c r="BL118" s="162">
        <v>1.262</v>
      </c>
      <c r="BM118" s="162">
        <v>0</v>
      </c>
      <c r="BN118" s="171">
        <v>0</v>
      </c>
      <c r="BO118" s="162">
        <v>0</v>
      </c>
      <c r="BP118" s="162">
        <v>0</v>
      </c>
      <c r="BQ118" s="162">
        <v>1</v>
      </c>
    </row>
    <row r="119" spans="1:69" x14ac:dyDescent="0.3">
      <c r="A119" s="160">
        <v>104712</v>
      </c>
      <c r="B119" s="160">
        <v>3414790</v>
      </c>
      <c r="C119" s="165" t="s">
        <v>577</v>
      </c>
      <c r="D119" s="166" t="s">
        <v>5</v>
      </c>
      <c r="E119" s="163">
        <v>0</v>
      </c>
      <c r="F119" s="162">
        <v>1</v>
      </c>
      <c r="G119" s="162">
        <v>0</v>
      </c>
      <c r="H119" s="162">
        <v>0</v>
      </c>
      <c r="I119" s="162">
        <v>0</v>
      </c>
      <c r="J119" s="162">
        <v>5</v>
      </c>
      <c r="K119" s="162">
        <v>3</v>
      </c>
      <c r="L119" s="162">
        <v>2</v>
      </c>
      <c r="M119" s="162">
        <v>891</v>
      </c>
      <c r="N119" s="162">
        <v>0</v>
      </c>
      <c r="O119" s="162">
        <v>0</v>
      </c>
      <c r="P119" s="162">
        <v>0</v>
      </c>
      <c r="Q119" s="162">
        <v>891</v>
      </c>
      <c r="R119" s="162">
        <v>538</v>
      </c>
      <c r="S119" s="162">
        <v>353</v>
      </c>
      <c r="T119" s="162">
        <v>180</v>
      </c>
      <c r="U119" s="162">
        <v>179</v>
      </c>
      <c r="V119" s="162">
        <v>179</v>
      </c>
      <c r="W119" s="162">
        <v>179</v>
      </c>
      <c r="X119" s="162">
        <v>174</v>
      </c>
      <c r="Y119" s="162">
        <v>0</v>
      </c>
      <c r="Z119" s="162">
        <v>891</v>
      </c>
      <c r="AA119" s="162">
        <v>178.2</v>
      </c>
      <c r="AB119" s="162">
        <v>0</v>
      </c>
      <c r="AC119" s="162">
        <v>0</v>
      </c>
      <c r="AD119" s="162">
        <v>202.99999999999983</v>
      </c>
      <c r="AE119" s="162">
        <v>268.99999999999977</v>
      </c>
      <c r="AF119" s="162">
        <v>0</v>
      </c>
      <c r="AG119" s="162">
        <v>0</v>
      </c>
      <c r="AH119" s="162">
        <v>0</v>
      </c>
      <c r="AI119" s="162">
        <v>0</v>
      </c>
      <c r="AJ119" s="162">
        <v>0</v>
      </c>
      <c r="AK119" s="162">
        <v>0</v>
      </c>
      <c r="AL119" s="162">
        <v>0</v>
      </c>
      <c r="AM119" s="162">
        <v>380.42696629213441</v>
      </c>
      <c r="AN119" s="162">
        <v>46.051685393258452</v>
      </c>
      <c r="AO119" s="162">
        <v>121.13595505617951</v>
      </c>
      <c r="AP119" s="162">
        <v>39.043820224719084</v>
      </c>
      <c r="AQ119" s="162">
        <v>89.100000000000009</v>
      </c>
      <c r="AR119" s="162">
        <v>108.12134831460712</v>
      </c>
      <c r="AS119" s="162">
        <v>107.12022471910149</v>
      </c>
      <c r="AT119" s="162">
        <v>0</v>
      </c>
      <c r="AU119" s="162">
        <v>0</v>
      </c>
      <c r="AV119" s="162">
        <v>0</v>
      </c>
      <c r="AW119" s="162">
        <v>1.0011235955056201</v>
      </c>
      <c r="AX119" s="162">
        <v>1.0011235955056201</v>
      </c>
      <c r="AY119" s="162">
        <v>3.0033707865168515</v>
      </c>
      <c r="AZ119" s="162">
        <v>6.8689427312775333</v>
      </c>
      <c r="BA119" s="162">
        <v>0</v>
      </c>
      <c r="BB119" s="162">
        <v>0</v>
      </c>
      <c r="BC119" s="162">
        <v>61.685393258426934</v>
      </c>
      <c r="BD119" s="162">
        <v>61.342696629213457</v>
      </c>
      <c r="BE119" s="162">
        <v>61.342696629213457</v>
      </c>
      <c r="BF119" s="162">
        <v>52.292134831460643</v>
      </c>
      <c r="BG119" s="162">
        <v>59.017543859649194</v>
      </c>
      <c r="BH119" s="162">
        <v>186.47638424741962</v>
      </c>
      <c r="BI119" s="162">
        <v>0</v>
      </c>
      <c r="BJ119" s="162">
        <v>0</v>
      </c>
      <c r="BK119" s="162">
        <v>0</v>
      </c>
      <c r="BL119" s="162">
        <v>1.466</v>
      </c>
      <c r="BM119" s="162">
        <v>0</v>
      </c>
      <c r="BN119" s="171">
        <v>0</v>
      </c>
      <c r="BO119" s="162">
        <v>0</v>
      </c>
      <c r="BP119" s="162">
        <v>0</v>
      </c>
      <c r="BQ119" s="162">
        <v>1</v>
      </c>
    </row>
    <row r="120" spans="1:69" x14ac:dyDescent="0.3">
      <c r="A120" s="160">
        <v>104713</v>
      </c>
      <c r="B120" s="160">
        <v>3414792</v>
      </c>
      <c r="C120" s="165" t="s">
        <v>578</v>
      </c>
      <c r="D120" s="166" t="s">
        <v>5</v>
      </c>
      <c r="E120" s="163">
        <v>0</v>
      </c>
      <c r="F120" s="162">
        <v>1</v>
      </c>
      <c r="G120" s="162">
        <v>0</v>
      </c>
      <c r="H120" s="162">
        <v>0</v>
      </c>
      <c r="I120" s="162">
        <v>0</v>
      </c>
      <c r="J120" s="162">
        <v>5</v>
      </c>
      <c r="K120" s="162">
        <v>3</v>
      </c>
      <c r="L120" s="162">
        <v>2</v>
      </c>
      <c r="M120" s="162">
        <v>1033</v>
      </c>
      <c r="N120" s="162">
        <v>0</v>
      </c>
      <c r="O120" s="162">
        <v>0</v>
      </c>
      <c r="P120" s="162">
        <v>0</v>
      </c>
      <c r="Q120" s="162">
        <v>1033</v>
      </c>
      <c r="R120" s="162">
        <v>624</v>
      </c>
      <c r="S120" s="162">
        <v>409</v>
      </c>
      <c r="T120" s="162">
        <v>211</v>
      </c>
      <c r="U120" s="162">
        <v>210</v>
      </c>
      <c r="V120" s="162">
        <v>203</v>
      </c>
      <c r="W120" s="162">
        <v>207</v>
      </c>
      <c r="X120" s="162">
        <v>202</v>
      </c>
      <c r="Y120" s="162">
        <v>0</v>
      </c>
      <c r="Z120" s="162">
        <v>1033</v>
      </c>
      <c r="AA120" s="162">
        <v>206.6</v>
      </c>
      <c r="AB120" s="162">
        <v>0</v>
      </c>
      <c r="AC120" s="162">
        <v>0</v>
      </c>
      <c r="AD120" s="162">
        <v>288.0000000000004</v>
      </c>
      <c r="AE120" s="162">
        <v>394.99999999999989</v>
      </c>
      <c r="AF120" s="162">
        <v>0</v>
      </c>
      <c r="AG120" s="162">
        <v>0</v>
      </c>
      <c r="AH120" s="162">
        <v>0</v>
      </c>
      <c r="AI120" s="162">
        <v>0</v>
      </c>
      <c r="AJ120" s="162">
        <v>0</v>
      </c>
      <c r="AK120" s="162">
        <v>0</v>
      </c>
      <c r="AL120" s="162">
        <v>0</v>
      </c>
      <c r="AM120" s="162">
        <v>352.00000000000006</v>
      </c>
      <c r="AN120" s="162">
        <v>71.000000000000028</v>
      </c>
      <c r="AO120" s="162">
        <v>117.0000000000003</v>
      </c>
      <c r="AP120" s="162">
        <v>50</v>
      </c>
      <c r="AQ120" s="162">
        <v>87.000000000000043</v>
      </c>
      <c r="AR120" s="162">
        <v>195.00000000000051</v>
      </c>
      <c r="AS120" s="162">
        <v>161.00000000000031</v>
      </c>
      <c r="AT120" s="162">
        <v>0</v>
      </c>
      <c r="AU120" s="162">
        <v>0</v>
      </c>
      <c r="AV120" s="162">
        <v>0</v>
      </c>
      <c r="AW120" s="162">
        <v>1.0009689922480614</v>
      </c>
      <c r="AX120" s="162">
        <v>1.0009689922480614</v>
      </c>
      <c r="AY120" s="162">
        <v>5.0048449612403125</v>
      </c>
      <c r="AZ120" s="162">
        <v>19.942084942084943</v>
      </c>
      <c r="BA120" s="162">
        <v>0</v>
      </c>
      <c r="BB120" s="162">
        <v>0</v>
      </c>
      <c r="BC120" s="162">
        <v>55.361386138613781</v>
      </c>
      <c r="BD120" s="162">
        <v>55.099009900990019</v>
      </c>
      <c r="BE120" s="162">
        <v>53.262376237623684</v>
      </c>
      <c r="BF120" s="162">
        <v>65.634146341463349</v>
      </c>
      <c r="BG120" s="162">
        <v>73.454545454545524</v>
      </c>
      <c r="BH120" s="162">
        <v>190.01641627364629</v>
      </c>
      <c r="BI120" s="162">
        <v>0</v>
      </c>
      <c r="BJ120" s="162">
        <v>0</v>
      </c>
      <c r="BK120" s="162">
        <v>0</v>
      </c>
      <c r="BL120" s="162">
        <v>1.83</v>
      </c>
      <c r="BM120" s="162">
        <v>0</v>
      </c>
      <c r="BN120" s="171">
        <v>0</v>
      </c>
      <c r="BO120" s="162">
        <v>0</v>
      </c>
      <c r="BP120" s="162">
        <v>0</v>
      </c>
      <c r="BQ120" s="162">
        <v>1</v>
      </c>
    </row>
    <row r="121" spans="1:69" x14ac:dyDescent="0.3">
      <c r="A121" s="160">
        <v>104714</v>
      </c>
      <c r="B121" s="160">
        <v>3414793</v>
      </c>
      <c r="C121" s="165" t="s">
        <v>579</v>
      </c>
      <c r="D121" s="166" t="s">
        <v>5</v>
      </c>
      <c r="E121" s="163">
        <v>0</v>
      </c>
      <c r="F121" s="162">
        <v>1</v>
      </c>
      <c r="G121" s="162">
        <v>0</v>
      </c>
      <c r="H121" s="162">
        <v>0</v>
      </c>
      <c r="I121" s="162">
        <v>0</v>
      </c>
      <c r="J121" s="162">
        <v>5</v>
      </c>
      <c r="K121" s="162">
        <v>3</v>
      </c>
      <c r="L121" s="162">
        <v>2</v>
      </c>
      <c r="M121" s="162">
        <v>1167</v>
      </c>
      <c r="N121" s="162">
        <v>0</v>
      </c>
      <c r="O121" s="162">
        <v>0</v>
      </c>
      <c r="P121" s="162">
        <v>0</v>
      </c>
      <c r="Q121" s="162">
        <v>1167</v>
      </c>
      <c r="R121" s="162">
        <v>704</v>
      </c>
      <c r="S121" s="162">
        <v>463</v>
      </c>
      <c r="T121" s="162">
        <v>218</v>
      </c>
      <c r="U121" s="162">
        <v>243</v>
      </c>
      <c r="V121" s="162">
        <v>243</v>
      </c>
      <c r="W121" s="162">
        <v>233</v>
      </c>
      <c r="X121" s="162">
        <v>230</v>
      </c>
      <c r="Y121" s="162">
        <v>0</v>
      </c>
      <c r="Z121" s="162">
        <v>1167</v>
      </c>
      <c r="AA121" s="162">
        <v>233.4</v>
      </c>
      <c r="AB121" s="162">
        <v>0</v>
      </c>
      <c r="AC121" s="162">
        <v>0</v>
      </c>
      <c r="AD121" s="162">
        <v>337.00000000000045</v>
      </c>
      <c r="AE121" s="162">
        <v>412.00000000000051</v>
      </c>
      <c r="AF121" s="162">
        <v>0</v>
      </c>
      <c r="AG121" s="162">
        <v>0</v>
      </c>
      <c r="AH121" s="162">
        <v>0</v>
      </c>
      <c r="AI121" s="162">
        <v>0</v>
      </c>
      <c r="AJ121" s="162">
        <v>0</v>
      </c>
      <c r="AK121" s="162">
        <v>0</v>
      </c>
      <c r="AL121" s="162">
        <v>0</v>
      </c>
      <c r="AM121" s="162">
        <v>337.00000000000045</v>
      </c>
      <c r="AN121" s="162">
        <v>87.000000000000028</v>
      </c>
      <c r="AO121" s="162">
        <v>129.99999999999966</v>
      </c>
      <c r="AP121" s="162">
        <v>63.000000000000021</v>
      </c>
      <c r="AQ121" s="162">
        <v>112</v>
      </c>
      <c r="AR121" s="162">
        <v>251.00000000000026</v>
      </c>
      <c r="AS121" s="162">
        <v>187.0000000000004</v>
      </c>
      <c r="AT121" s="162">
        <v>0</v>
      </c>
      <c r="AU121" s="162">
        <v>0</v>
      </c>
      <c r="AV121" s="162">
        <v>0</v>
      </c>
      <c r="AW121" s="162">
        <v>2.0000000000000049</v>
      </c>
      <c r="AX121" s="162">
        <v>2.0000000000000049</v>
      </c>
      <c r="AY121" s="162">
        <v>3.0000000000000013</v>
      </c>
      <c r="AZ121" s="162">
        <v>10.842060810810812</v>
      </c>
      <c r="BA121" s="162">
        <v>0</v>
      </c>
      <c r="BB121" s="162">
        <v>0</v>
      </c>
      <c r="BC121" s="162">
        <v>66.937759336099646</v>
      </c>
      <c r="BD121" s="162">
        <v>74.614107883817496</v>
      </c>
      <c r="BE121" s="162">
        <v>74.614107883817496</v>
      </c>
      <c r="BF121" s="162">
        <v>88.134782608695559</v>
      </c>
      <c r="BG121" s="162">
        <v>98.85964912280707</v>
      </c>
      <c r="BH121" s="162">
        <v>252.91015459915792</v>
      </c>
      <c r="BI121" s="162">
        <v>0</v>
      </c>
      <c r="BJ121" s="162">
        <v>0</v>
      </c>
      <c r="BK121" s="162">
        <v>0</v>
      </c>
      <c r="BL121" s="162">
        <v>1.784</v>
      </c>
      <c r="BM121" s="162">
        <v>0</v>
      </c>
      <c r="BN121" s="171">
        <v>0</v>
      </c>
      <c r="BO121" s="162">
        <v>0</v>
      </c>
      <c r="BP121" s="162">
        <v>0</v>
      </c>
      <c r="BQ121" s="162">
        <v>1</v>
      </c>
    </row>
    <row r="122" spans="1:69" x14ac:dyDescent="0.3">
      <c r="A122" s="160">
        <v>104715</v>
      </c>
      <c r="B122" s="160">
        <v>3414794</v>
      </c>
      <c r="C122" s="165" t="s">
        <v>174</v>
      </c>
      <c r="D122" s="166" t="s">
        <v>5</v>
      </c>
      <c r="E122" s="163">
        <v>0</v>
      </c>
      <c r="F122" s="162">
        <v>1</v>
      </c>
      <c r="G122" s="162">
        <v>0</v>
      </c>
      <c r="H122" s="162">
        <v>0</v>
      </c>
      <c r="I122" s="162">
        <v>0</v>
      </c>
      <c r="J122" s="162">
        <v>5</v>
      </c>
      <c r="K122" s="162">
        <v>3</v>
      </c>
      <c r="L122" s="162">
        <v>2</v>
      </c>
      <c r="M122" s="162">
        <v>895</v>
      </c>
      <c r="N122" s="162">
        <v>0</v>
      </c>
      <c r="O122" s="162">
        <v>0</v>
      </c>
      <c r="P122" s="162">
        <v>0</v>
      </c>
      <c r="Q122" s="162">
        <v>895</v>
      </c>
      <c r="R122" s="162">
        <v>543</v>
      </c>
      <c r="S122" s="162">
        <v>352</v>
      </c>
      <c r="T122" s="162">
        <v>183</v>
      </c>
      <c r="U122" s="162">
        <v>183</v>
      </c>
      <c r="V122" s="162">
        <v>177</v>
      </c>
      <c r="W122" s="162">
        <v>176</v>
      </c>
      <c r="X122" s="162">
        <v>176</v>
      </c>
      <c r="Y122" s="162">
        <v>0</v>
      </c>
      <c r="Z122" s="162">
        <v>895</v>
      </c>
      <c r="AA122" s="162">
        <v>179</v>
      </c>
      <c r="AB122" s="162">
        <v>0</v>
      </c>
      <c r="AC122" s="162">
        <v>0</v>
      </c>
      <c r="AD122" s="162">
        <v>353.99999999999977</v>
      </c>
      <c r="AE122" s="162">
        <v>437.99999999999983</v>
      </c>
      <c r="AF122" s="162">
        <v>0</v>
      </c>
      <c r="AG122" s="162">
        <v>0</v>
      </c>
      <c r="AH122" s="162">
        <v>0</v>
      </c>
      <c r="AI122" s="162">
        <v>0</v>
      </c>
      <c r="AJ122" s="162">
        <v>0</v>
      </c>
      <c r="AK122" s="162">
        <v>0</v>
      </c>
      <c r="AL122" s="162">
        <v>0</v>
      </c>
      <c r="AM122" s="162">
        <v>65.072706935123037</v>
      </c>
      <c r="AN122" s="162">
        <v>25.027964205816545</v>
      </c>
      <c r="AO122" s="162">
        <v>54.060402684563769</v>
      </c>
      <c r="AP122" s="162">
        <v>80.089485458612984</v>
      </c>
      <c r="AQ122" s="162">
        <v>63.070469798657705</v>
      </c>
      <c r="AR122" s="162">
        <v>352.39373601789737</v>
      </c>
      <c r="AS122" s="162">
        <v>255.2852348993288</v>
      </c>
      <c r="AT122" s="162">
        <v>0</v>
      </c>
      <c r="AU122" s="162">
        <v>0</v>
      </c>
      <c r="AV122" s="162">
        <v>0</v>
      </c>
      <c r="AW122" s="162">
        <v>5</v>
      </c>
      <c r="AX122" s="162">
        <v>10</v>
      </c>
      <c r="AY122" s="162">
        <v>14.000000000000037</v>
      </c>
      <c r="AZ122" s="162">
        <v>17.019015659955258</v>
      </c>
      <c r="BA122" s="162">
        <v>0</v>
      </c>
      <c r="BB122" s="162">
        <v>0</v>
      </c>
      <c r="BC122" s="162">
        <v>76.161849710982679</v>
      </c>
      <c r="BD122" s="162">
        <v>76.161849710982679</v>
      </c>
      <c r="BE122" s="162">
        <v>73.664739884393086</v>
      </c>
      <c r="BF122" s="162">
        <v>60.761904761904724</v>
      </c>
      <c r="BG122" s="162">
        <v>72.65116279069774</v>
      </c>
      <c r="BH122" s="162">
        <v>226.6302996624114</v>
      </c>
      <c r="BI122" s="162">
        <v>0</v>
      </c>
      <c r="BJ122" s="162">
        <v>0</v>
      </c>
      <c r="BK122" s="162">
        <v>0</v>
      </c>
      <c r="BL122" s="162">
        <v>1.7569999999999999</v>
      </c>
      <c r="BM122" s="162">
        <v>0</v>
      </c>
      <c r="BN122" s="171">
        <v>0</v>
      </c>
      <c r="BO122" s="162">
        <v>0</v>
      </c>
      <c r="BP122" s="162">
        <v>0</v>
      </c>
      <c r="BQ122" s="162">
        <v>1</v>
      </c>
    </row>
    <row r="123" spans="1:69" x14ac:dyDescent="0.3">
      <c r="A123" s="160">
        <v>104717</v>
      </c>
      <c r="B123" s="160">
        <v>3414796</v>
      </c>
      <c r="C123" s="165" t="s">
        <v>580</v>
      </c>
      <c r="D123" s="166" t="s">
        <v>5</v>
      </c>
      <c r="E123" s="163">
        <v>0</v>
      </c>
      <c r="F123" s="162">
        <v>1</v>
      </c>
      <c r="G123" s="162">
        <v>0</v>
      </c>
      <c r="H123" s="162">
        <v>0</v>
      </c>
      <c r="I123" s="162">
        <v>0</v>
      </c>
      <c r="J123" s="162">
        <v>5</v>
      </c>
      <c r="K123" s="162">
        <v>3</v>
      </c>
      <c r="L123" s="162">
        <v>2</v>
      </c>
      <c r="M123" s="162">
        <v>923</v>
      </c>
      <c r="N123" s="162">
        <v>0</v>
      </c>
      <c r="O123" s="162">
        <v>0</v>
      </c>
      <c r="P123" s="162">
        <v>0</v>
      </c>
      <c r="Q123" s="162">
        <v>923</v>
      </c>
      <c r="R123" s="162">
        <v>560</v>
      </c>
      <c r="S123" s="162">
        <v>363</v>
      </c>
      <c r="T123" s="162">
        <v>186</v>
      </c>
      <c r="U123" s="162">
        <v>189</v>
      </c>
      <c r="V123" s="162">
        <v>185</v>
      </c>
      <c r="W123" s="162">
        <v>177</v>
      </c>
      <c r="X123" s="162">
        <v>186</v>
      </c>
      <c r="Y123" s="162">
        <v>0</v>
      </c>
      <c r="Z123" s="162">
        <v>923</v>
      </c>
      <c r="AA123" s="162">
        <v>184.6</v>
      </c>
      <c r="AB123" s="162">
        <v>0</v>
      </c>
      <c r="AC123" s="162">
        <v>0</v>
      </c>
      <c r="AD123" s="162">
        <v>220.00000000000003</v>
      </c>
      <c r="AE123" s="162">
        <v>277.99999999999966</v>
      </c>
      <c r="AF123" s="162">
        <v>0</v>
      </c>
      <c r="AG123" s="162">
        <v>0</v>
      </c>
      <c r="AH123" s="162">
        <v>0</v>
      </c>
      <c r="AI123" s="162">
        <v>0</v>
      </c>
      <c r="AJ123" s="162">
        <v>0</v>
      </c>
      <c r="AK123" s="162">
        <v>0</v>
      </c>
      <c r="AL123" s="162">
        <v>0</v>
      </c>
      <c r="AM123" s="162">
        <v>144.00000000000034</v>
      </c>
      <c r="AN123" s="162">
        <v>70.999999999999972</v>
      </c>
      <c r="AO123" s="162">
        <v>115.00000000000007</v>
      </c>
      <c r="AP123" s="162">
        <v>173.9999999999998</v>
      </c>
      <c r="AQ123" s="162">
        <v>84.999999999999972</v>
      </c>
      <c r="AR123" s="162">
        <v>164.9999999999998</v>
      </c>
      <c r="AS123" s="162">
        <v>169.0000000000002</v>
      </c>
      <c r="AT123" s="162">
        <v>0</v>
      </c>
      <c r="AU123" s="162">
        <v>0</v>
      </c>
      <c r="AV123" s="162">
        <v>0</v>
      </c>
      <c r="AW123" s="162">
        <v>0</v>
      </c>
      <c r="AX123" s="162">
        <v>0</v>
      </c>
      <c r="AY123" s="162">
        <v>1.0000000000000036</v>
      </c>
      <c r="AZ123" s="162">
        <v>10.964362850971924</v>
      </c>
      <c r="BA123" s="162">
        <v>0</v>
      </c>
      <c r="BB123" s="162">
        <v>0</v>
      </c>
      <c r="BC123" s="162">
        <v>58.630434782608731</v>
      </c>
      <c r="BD123" s="162">
        <v>59.57608695652177</v>
      </c>
      <c r="BE123" s="162">
        <v>58.31521739130438</v>
      </c>
      <c r="BF123" s="162">
        <v>42.724137931034555</v>
      </c>
      <c r="BG123" s="162">
        <v>79.000000000000014</v>
      </c>
      <c r="BH123" s="162">
        <v>186.92665564851586</v>
      </c>
      <c r="BI123" s="162">
        <v>0</v>
      </c>
      <c r="BJ123" s="162">
        <v>0</v>
      </c>
      <c r="BK123" s="162">
        <v>0</v>
      </c>
      <c r="BL123" s="162">
        <v>1.2549999999999999</v>
      </c>
      <c r="BM123" s="162">
        <v>0</v>
      </c>
      <c r="BN123" s="171">
        <v>0</v>
      </c>
      <c r="BO123" s="162">
        <v>0</v>
      </c>
      <c r="BP123" s="162">
        <v>0</v>
      </c>
      <c r="BQ123" s="162">
        <v>1</v>
      </c>
    </row>
    <row r="124" spans="1:69" x14ac:dyDescent="0.3">
      <c r="A124" s="160">
        <v>104721</v>
      </c>
      <c r="B124" s="160">
        <v>3415403</v>
      </c>
      <c r="C124" s="165" t="s">
        <v>581</v>
      </c>
      <c r="D124" s="166" t="s">
        <v>5</v>
      </c>
      <c r="E124" s="163">
        <v>0</v>
      </c>
      <c r="F124" s="162">
        <v>1</v>
      </c>
      <c r="G124" s="162">
        <v>0</v>
      </c>
      <c r="H124" s="162">
        <v>0</v>
      </c>
      <c r="I124" s="162">
        <v>0</v>
      </c>
      <c r="J124" s="162">
        <v>5</v>
      </c>
      <c r="K124" s="162">
        <v>3</v>
      </c>
      <c r="L124" s="162">
        <v>2</v>
      </c>
      <c r="M124" s="162">
        <v>846</v>
      </c>
      <c r="N124" s="162">
        <v>0</v>
      </c>
      <c r="O124" s="162">
        <v>0</v>
      </c>
      <c r="P124" s="162">
        <v>0</v>
      </c>
      <c r="Q124" s="162">
        <v>846</v>
      </c>
      <c r="R124" s="162">
        <v>528</v>
      </c>
      <c r="S124" s="162">
        <v>318</v>
      </c>
      <c r="T124" s="162">
        <v>175</v>
      </c>
      <c r="U124" s="162">
        <v>176</v>
      </c>
      <c r="V124" s="162">
        <v>177</v>
      </c>
      <c r="W124" s="162">
        <v>169</v>
      </c>
      <c r="X124" s="162">
        <v>149</v>
      </c>
      <c r="Y124" s="162">
        <v>0</v>
      </c>
      <c r="Z124" s="162">
        <v>846</v>
      </c>
      <c r="AA124" s="162">
        <v>169.2</v>
      </c>
      <c r="AB124" s="162">
        <v>0</v>
      </c>
      <c r="AC124" s="162">
        <v>0</v>
      </c>
      <c r="AD124" s="162">
        <v>114.99999999999991</v>
      </c>
      <c r="AE124" s="162">
        <v>148.99999999999969</v>
      </c>
      <c r="AF124" s="162">
        <v>0</v>
      </c>
      <c r="AG124" s="162">
        <v>0</v>
      </c>
      <c r="AH124" s="162">
        <v>0</v>
      </c>
      <c r="AI124" s="162">
        <v>0</v>
      </c>
      <c r="AJ124" s="162">
        <v>0</v>
      </c>
      <c r="AK124" s="162">
        <v>0</v>
      </c>
      <c r="AL124" s="162">
        <v>0</v>
      </c>
      <c r="AM124" s="162">
        <v>445.00000000000023</v>
      </c>
      <c r="AN124" s="162">
        <v>57.999999999999993</v>
      </c>
      <c r="AO124" s="162">
        <v>77.000000000000014</v>
      </c>
      <c r="AP124" s="162">
        <v>51.999999999999979</v>
      </c>
      <c r="AQ124" s="162">
        <v>33.000000000000036</v>
      </c>
      <c r="AR124" s="162">
        <v>116.00000000000014</v>
      </c>
      <c r="AS124" s="162">
        <v>65</v>
      </c>
      <c r="AT124" s="162">
        <v>0</v>
      </c>
      <c r="AU124" s="162">
        <v>0</v>
      </c>
      <c r="AV124" s="162">
        <v>0</v>
      </c>
      <c r="AW124" s="162">
        <v>0</v>
      </c>
      <c r="AX124" s="162">
        <v>0</v>
      </c>
      <c r="AY124" s="162">
        <v>0.99999999999999667</v>
      </c>
      <c r="AZ124" s="162">
        <v>13.250602409638555</v>
      </c>
      <c r="BA124" s="162">
        <v>0</v>
      </c>
      <c r="BB124" s="162">
        <v>0</v>
      </c>
      <c r="BC124" s="162">
        <v>37.999999999999972</v>
      </c>
      <c r="BD124" s="162">
        <v>38.217142857142832</v>
      </c>
      <c r="BE124" s="162">
        <v>38.434285714285686</v>
      </c>
      <c r="BF124" s="162">
        <v>33.395209580838383</v>
      </c>
      <c r="BG124" s="162">
        <v>31.421768707483054</v>
      </c>
      <c r="BH124" s="162">
        <v>113.45469252054394</v>
      </c>
      <c r="BI124" s="162">
        <v>0</v>
      </c>
      <c r="BJ124" s="162">
        <v>0</v>
      </c>
      <c r="BK124" s="162">
        <v>0</v>
      </c>
      <c r="BL124" s="162">
        <v>1.2689999999999999</v>
      </c>
      <c r="BM124" s="162">
        <v>0</v>
      </c>
      <c r="BN124" s="171">
        <v>0</v>
      </c>
      <c r="BO124" s="162">
        <v>0</v>
      </c>
      <c r="BP124" s="162">
        <v>0</v>
      </c>
      <c r="BQ124" s="162">
        <v>1</v>
      </c>
    </row>
    <row r="125" spans="1:69" x14ac:dyDescent="0.3">
      <c r="A125" s="160">
        <v>141103</v>
      </c>
      <c r="B125" s="160">
        <v>3412020</v>
      </c>
      <c r="C125" s="165" t="s">
        <v>582</v>
      </c>
      <c r="D125" s="166" t="s">
        <v>583</v>
      </c>
      <c r="E125" s="163" t="s">
        <v>584</v>
      </c>
      <c r="F125" s="162">
        <v>1</v>
      </c>
      <c r="G125" s="162">
        <v>0</v>
      </c>
      <c r="H125" s="162">
        <v>0</v>
      </c>
      <c r="I125" s="162">
        <v>7</v>
      </c>
      <c r="J125" s="162">
        <v>1</v>
      </c>
      <c r="K125" s="162">
        <v>1</v>
      </c>
      <c r="L125" s="162">
        <v>0</v>
      </c>
      <c r="M125" s="162">
        <v>413</v>
      </c>
      <c r="N125" s="162">
        <v>362</v>
      </c>
      <c r="O125" s="162">
        <v>53</v>
      </c>
      <c r="P125" s="162">
        <v>309</v>
      </c>
      <c r="Q125" s="162">
        <v>51</v>
      </c>
      <c r="R125" s="162">
        <v>51</v>
      </c>
      <c r="S125" s="162">
        <v>0</v>
      </c>
      <c r="T125" s="162">
        <v>51</v>
      </c>
      <c r="U125" s="162">
        <v>0</v>
      </c>
      <c r="V125" s="162">
        <v>0</v>
      </c>
      <c r="W125" s="162">
        <v>0</v>
      </c>
      <c r="X125" s="162">
        <v>0</v>
      </c>
      <c r="Y125" s="162">
        <v>0</v>
      </c>
      <c r="Z125" s="162">
        <v>413</v>
      </c>
      <c r="AA125" s="162">
        <v>51.625</v>
      </c>
      <c r="AB125" s="162">
        <v>98.000000000000028</v>
      </c>
      <c r="AC125" s="162">
        <v>127.00000000000001</v>
      </c>
      <c r="AD125" s="162">
        <v>9.9999999999999982</v>
      </c>
      <c r="AE125" s="162">
        <v>19.999999999999996</v>
      </c>
      <c r="AF125" s="162">
        <v>79.092436974789848</v>
      </c>
      <c r="AG125" s="162">
        <v>14.196078431372548</v>
      </c>
      <c r="AH125" s="162">
        <v>28.392156862745097</v>
      </c>
      <c r="AI125" s="162">
        <v>13.182072829131641</v>
      </c>
      <c r="AJ125" s="162">
        <v>7.0980392156862742</v>
      </c>
      <c r="AK125" s="162">
        <v>127.76470588235284</v>
      </c>
      <c r="AL125" s="162">
        <v>92.27450980392166</v>
      </c>
      <c r="AM125" s="162">
        <v>13.000000000000012</v>
      </c>
      <c r="AN125" s="162">
        <v>5.9999999999999787</v>
      </c>
      <c r="AO125" s="162">
        <v>2</v>
      </c>
      <c r="AP125" s="162">
        <v>6.999999999999984</v>
      </c>
      <c r="AQ125" s="162">
        <v>1</v>
      </c>
      <c r="AR125" s="162">
        <v>11.000000000000004</v>
      </c>
      <c r="AS125" s="162">
        <v>11.000000000000004</v>
      </c>
      <c r="AT125" s="162">
        <v>17.861842105263161</v>
      </c>
      <c r="AU125" s="162">
        <v>48.822368421052786</v>
      </c>
      <c r="AV125" s="162">
        <v>71.447368421052786</v>
      </c>
      <c r="AW125" s="162">
        <v>0</v>
      </c>
      <c r="AX125" s="162">
        <v>0</v>
      </c>
      <c r="AY125" s="162">
        <v>0</v>
      </c>
      <c r="AZ125" s="162">
        <v>8.030555555555555</v>
      </c>
      <c r="BA125" s="162">
        <v>88.285714285714278</v>
      </c>
      <c r="BB125" s="162">
        <v>103.42857142857142</v>
      </c>
      <c r="BC125" s="162">
        <v>17.62911448224455</v>
      </c>
      <c r="BD125" s="162">
        <v>0</v>
      </c>
      <c r="BE125" s="162">
        <v>0</v>
      </c>
      <c r="BF125" s="162">
        <v>0</v>
      </c>
      <c r="BG125" s="162">
        <v>0</v>
      </c>
      <c r="BH125" s="162">
        <v>11.375562324971346</v>
      </c>
      <c r="BI125" s="162">
        <v>3.2800000000000074</v>
      </c>
      <c r="BJ125" s="162">
        <v>0</v>
      </c>
      <c r="BK125" s="162">
        <v>0.90400000000000003</v>
      </c>
      <c r="BL125" s="162">
        <v>0</v>
      </c>
      <c r="BM125" s="162">
        <v>0.34799999999999998</v>
      </c>
      <c r="BN125" s="171">
        <v>0</v>
      </c>
      <c r="BO125" s="162">
        <v>0</v>
      </c>
      <c r="BP125" s="162">
        <v>0.87651331719128334</v>
      </c>
      <c r="BQ125" s="162">
        <v>0.12348668280871671</v>
      </c>
    </row>
    <row r="126" spans="1:69" x14ac:dyDescent="0.3">
      <c r="A126" s="160">
        <v>141330</v>
      </c>
      <c r="B126" s="160">
        <v>3412030</v>
      </c>
      <c r="C126" s="165" t="s">
        <v>291</v>
      </c>
      <c r="D126" s="166" t="s">
        <v>21</v>
      </c>
      <c r="E126" s="163" t="s">
        <v>584</v>
      </c>
      <c r="F126" s="162">
        <v>1</v>
      </c>
      <c r="G126" s="162">
        <v>0</v>
      </c>
      <c r="H126" s="162">
        <v>0</v>
      </c>
      <c r="I126" s="162">
        <v>7</v>
      </c>
      <c r="J126" s="162">
        <v>0</v>
      </c>
      <c r="K126" s="162">
        <v>0</v>
      </c>
      <c r="L126" s="162">
        <v>0</v>
      </c>
      <c r="M126" s="162">
        <v>193</v>
      </c>
      <c r="N126" s="162">
        <v>193</v>
      </c>
      <c r="O126" s="162">
        <v>29</v>
      </c>
      <c r="P126" s="162">
        <v>164</v>
      </c>
      <c r="Q126" s="162">
        <v>0</v>
      </c>
      <c r="R126" s="162">
        <v>0</v>
      </c>
      <c r="S126" s="162">
        <v>0</v>
      </c>
      <c r="T126" s="162">
        <v>0</v>
      </c>
      <c r="U126" s="162">
        <v>0</v>
      </c>
      <c r="V126" s="162">
        <v>0</v>
      </c>
      <c r="W126" s="162">
        <v>0</v>
      </c>
      <c r="X126" s="162">
        <v>0</v>
      </c>
      <c r="Y126" s="162">
        <v>0</v>
      </c>
      <c r="Z126" s="162">
        <v>193</v>
      </c>
      <c r="AA126" s="162">
        <v>27.571428571428573</v>
      </c>
      <c r="AB126" s="162">
        <v>139.99999999999991</v>
      </c>
      <c r="AC126" s="162">
        <v>141.00000000000009</v>
      </c>
      <c r="AD126" s="162">
        <v>0</v>
      </c>
      <c r="AE126" s="162">
        <v>0</v>
      </c>
      <c r="AF126" s="162">
        <v>8.1263157894736775</v>
      </c>
      <c r="AG126" s="162">
        <v>7.1105263157894747</v>
      </c>
      <c r="AH126" s="162">
        <v>15.236842105263152</v>
      </c>
      <c r="AI126" s="162">
        <v>2.0315789473684238</v>
      </c>
      <c r="AJ126" s="162">
        <v>46.72631578947373</v>
      </c>
      <c r="AK126" s="162">
        <v>14.221052631578949</v>
      </c>
      <c r="AL126" s="162">
        <v>99.547368421052724</v>
      </c>
      <c r="AM126" s="162">
        <v>0</v>
      </c>
      <c r="AN126" s="162">
        <v>0</v>
      </c>
      <c r="AO126" s="162">
        <v>0</v>
      </c>
      <c r="AP126" s="162">
        <v>0</v>
      </c>
      <c r="AQ126" s="162">
        <v>0</v>
      </c>
      <c r="AR126" s="162">
        <v>0</v>
      </c>
      <c r="AS126" s="162">
        <v>0</v>
      </c>
      <c r="AT126" s="162">
        <v>18.829268292682926</v>
      </c>
      <c r="AU126" s="162">
        <v>47.073170731707265</v>
      </c>
      <c r="AV126" s="162">
        <v>61.195121951219448</v>
      </c>
      <c r="AW126" s="162">
        <v>0</v>
      </c>
      <c r="AX126" s="162">
        <v>0</v>
      </c>
      <c r="AY126" s="162">
        <v>0</v>
      </c>
      <c r="AZ126" s="162">
        <v>0.96019900497512434</v>
      </c>
      <c r="BA126" s="162">
        <v>78.27272727272728</v>
      </c>
      <c r="BB126" s="162">
        <v>92.113636363636374</v>
      </c>
      <c r="BC126" s="162">
        <v>0</v>
      </c>
      <c r="BD126" s="162">
        <v>0</v>
      </c>
      <c r="BE126" s="162">
        <v>0</v>
      </c>
      <c r="BF126" s="162">
        <v>0</v>
      </c>
      <c r="BG126" s="162">
        <v>0</v>
      </c>
      <c r="BH126" s="162">
        <v>0</v>
      </c>
      <c r="BI126" s="162">
        <v>10.419999999999908</v>
      </c>
      <c r="BJ126" s="162">
        <v>0</v>
      </c>
      <c r="BK126" s="162">
        <v>0.48499999999999999</v>
      </c>
      <c r="BL126" s="162">
        <v>0</v>
      </c>
      <c r="BM126" s="162">
        <v>0</v>
      </c>
      <c r="BN126" s="171">
        <v>0</v>
      </c>
      <c r="BO126" s="162">
        <v>0</v>
      </c>
      <c r="BP126" s="162">
        <v>1</v>
      </c>
      <c r="BQ126" s="162">
        <v>0</v>
      </c>
    </row>
    <row r="127" spans="1:69" x14ac:dyDescent="0.3">
      <c r="A127" s="160">
        <v>145735</v>
      </c>
      <c r="B127" s="160">
        <v>3412040</v>
      </c>
      <c r="C127" s="165" t="s">
        <v>585</v>
      </c>
      <c r="D127" s="166" t="s">
        <v>21</v>
      </c>
      <c r="E127" s="163" t="s">
        <v>584</v>
      </c>
      <c r="F127" s="162">
        <v>1</v>
      </c>
      <c r="G127" s="162">
        <v>0</v>
      </c>
      <c r="H127" s="162">
        <v>0</v>
      </c>
      <c r="I127" s="162">
        <v>7</v>
      </c>
      <c r="J127" s="162">
        <v>0</v>
      </c>
      <c r="K127" s="162">
        <v>0</v>
      </c>
      <c r="L127" s="162">
        <v>0</v>
      </c>
      <c r="M127" s="162">
        <v>198</v>
      </c>
      <c r="N127" s="162">
        <v>198</v>
      </c>
      <c r="O127" s="162">
        <v>29</v>
      </c>
      <c r="P127" s="162">
        <v>169</v>
      </c>
      <c r="Q127" s="162">
        <v>0</v>
      </c>
      <c r="R127" s="162">
        <v>0</v>
      </c>
      <c r="S127" s="162">
        <v>0</v>
      </c>
      <c r="T127" s="162">
        <v>0</v>
      </c>
      <c r="U127" s="162">
        <v>0</v>
      </c>
      <c r="V127" s="162">
        <v>0</v>
      </c>
      <c r="W127" s="162">
        <v>0</v>
      </c>
      <c r="X127" s="162">
        <v>0</v>
      </c>
      <c r="Y127" s="162">
        <v>0</v>
      </c>
      <c r="Z127" s="162">
        <v>198</v>
      </c>
      <c r="AA127" s="162">
        <v>28.285714285714285</v>
      </c>
      <c r="AB127" s="162">
        <v>106.99999999999991</v>
      </c>
      <c r="AC127" s="162">
        <v>110.0000000000001</v>
      </c>
      <c r="AD127" s="162">
        <v>0</v>
      </c>
      <c r="AE127" s="162">
        <v>0</v>
      </c>
      <c r="AF127" s="162">
        <v>14.288659793814423</v>
      </c>
      <c r="AG127" s="162">
        <v>8.1649484536082575</v>
      </c>
      <c r="AH127" s="162">
        <v>104.10309278350522</v>
      </c>
      <c r="AI127" s="162">
        <v>19.391752577319586</v>
      </c>
      <c r="AJ127" s="162">
        <v>9.1855670103092812</v>
      </c>
      <c r="AK127" s="162">
        <v>21.432989690721577</v>
      </c>
      <c r="AL127" s="162">
        <v>21.432989690721577</v>
      </c>
      <c r="AM127" s="162">
        <v>0</v>
      </c>
      <c r="AN127" s="162">
        <v>0</v>
      </c>
      <c r="AO127" s="162">
        <v>0</v>
      </c>
      <c r="AP127" s="162">
        <v>0</v>
      </c>
      <c r="AQ127" s="162">
        <v>0</v>
      </c>
      <c r="AR127" s="162">
        <v>0</v>
      </c>
      <c r="AS127" s="162">
        <v>0</v>
      </c>
      <c r="AT127" s="162">
        <v>4.6863905325443707</v>
      </c>
      <c r="AU127" s="162">
        <v>11.715976331360947</v>
      </c>
      <c r="AV127" s="162">
        <v>14.059171597633133</v>
      </c>
      <c r="AW127" s="162">
        <v>0</v>
      </c>
      <c r="AX127" s="162">
        <v>0</v>
      </c>
      <c r="AY127" s="162">
        <v>0</v>
      </c>
      <c r="AZ127" s="162">
        <v>2.0412371134020617</v>
      </c>
      <c r="BA127" s="162">
        <v>63.635802469135804</v>
      </c>
      <c r="BB127" s="162">
        <v>74.555555555555557</v>
      </c>
      <c r="BC127" s="162">
        <v>0</v>
      </c>
      <c r="BD127" s="162">
        <v>0</v>
      </c>
      <c r="BE127" s="162">
        <v>0</v>
      </c>
      <c r="BF127" s="162">
        <v>0</v>
      </c>
      <c r="BG127" s="162">
        <v>0</v>
      </c>
      <c r="BH127" s="162">
        <v>0</v>
      </c>
      <c r="BI127" s="162">
        <v>0.1199999999999994</v>
      </c>
      <c r="BJ127" s="162">
        <v>0</v>
      </c>
      <c r="BK127" s="162">
        <v>0.60099999999999998</v>
      </c>
      <c r="BL127" s="162">
        <v>0</v>
      </c>
      <c r="BM127" s="162">
        <v>0</v>
      </c>
      <c r="BN127" s="171">
        <v>0</v>
      </c>
      <c r="BO127" s="162">
        <v>0</v>
      </c>
      <c r="BP127" s="162">
        <v>1</v>
      </c>
      <c r="BQ127" s="162">
        <v>0</v>
      </c>
    </row>
    <row r="128" spans="1:69" x14ac:dyDescent="0.3">
      <c r="A128" s="160">
        <v>146768</v>
      </c>
      <c r="B128" s="160">
        <v>3412041</v>
      </c>
      <c r="C128" s="165" t="s">
        <v>289</v>
      </c>
      <c r="D128" s="166" t="s">
        <v>21</v>
      </c>
      <c r="E128" s="163" t="s">
        <v>584</v>
      </c>
      <c r="F128" s="162">
        <v>1</v>
      </c>
      <c r="G128" s="162">
        <v>0</v>
      </c>
      <c r="H128" s="162">
        <v>0</v>
      </c>
      <c r="I128" s="162">
        <v>7</v>
      </c>
      <c r="J128" s="162">
        <v>0</v>
      </c>
      <c r="K128" s="162">
        <v>0</v>
      </c>
      <c r="L128" s="162">
        <v>0</v>
      </c>
      <c r="M128" s="162">
        <v>280</v>
      </c>
      <c r="N128" s="162">
        <v>280</v>
      </c>
      <c r="O128" s="162">
        <v>38</v>
      </c>
      <c r="P128" s="162">
        <v>242</v>
      </c>
      <c r="Q128" s="162">
        <v>0</v>
      </c>
      <c r="R128" s="162">
        <v>0</v>
      </c>
      <c r="S128" s="162">
        <v>0</v>
      </c>
      <c r="T128" s="162">
        <v>0</v>
      </c>
      <c r="U128" s="162">
        <v>0</v>
      </c>
      <c r="V128" s="162">
        <v>0</v>
      </c>
      <c r="W128" s="162">
        <v>0</v>
      </c>
      <c r="X128" s="162">
        <v>0</v>
      </c>
      <c r="Y128" s="162">
        <v>0</v>
      </c>
      <c r="Z128" s="162">
        <v>280</v>
      </c>
      <c r="AA128" s="162">
        <v>40</v>
      </c>
      <c r="AB128" s="162">
        <v>155.99999999999997</v>
      </c>
      <c r="AC128" s="162">
        <v>157.99999999999991</v>
      </c>
      <c r="AD128" s="162">
        <v>0</v>
      </c>
      <c r="AE128" s="162">
        <v>0</v>
      </c>
      <c r="AF128" s="162">
        <v>3.0769230769230802</v>
      </c>
      <c r="AG128" s="162">
        <v>4.1025641025641164</v>
      </c>
      <c r="AH128" s="162">
        <v>30.769230769230798</v>
      </c>
      <c r="AI128" s="162">
        <v>20.512820512820525</v>
      </c>
      <c r="AJ128" s="162">
        <v>2.0512820512820524</v>
      </c>
      <c r="AK128" s="162">
        <v>134.35897435897439</v>
      </c>
      <c r="AL128" s="162">
        <v>85.128205128205124</v>
      </c>
      <c r="AM128" s="162">
        <v>0</v>
      </c>
      <c r="AN128" s="162">
        <v>0</v>
      </c>
      <c r="AO128" s="162">
        <v>0</v>
      </c>
      <c r="AP128" s="162">
        <v>0</v>
      </c>
      <c r="AQ128" s="162">
        <v>0</v>
      </c>
      <c r="AR128" s="162">
        <v>0</v>
      </c>
      <c r="AS128" s="162">
        <v>0</v>
      </c>
      <c r="AT128" s="162">
        <v>13.884297520661148</v>
      </c>
      <c r="AU128" s="162">
        <v>30.082644628099278</v>
      </c>
      <c r="AV128" s="162">
        <v>45.123966942148641</v>
      </c>
      <c r="AW128" s="162">
        <v>0</v>
      </c>
      <c r="AX128" s="162">
        <v>0</v>
      </c>
      <c r="AY128" s="162">
        <v>0</v>
      </c>
      <c r="AZ128" s="162">
        <v>6.901408450704225</v>
      </c>
      <c r="BA128" s="162">
        <v>114.17435897435897</v>
      </c>
      <c r="BB128" s="162">
        <v>132.10256410256409</v>
      </c>
      <c r="BC128" s="162">
        <v>0</v>
      </c>
      <c r="BD128" s="162">
        <v>0</v>
      </c>
      <c r="BE128" s="162">
        <v>0</v>
      </c>
      <c r="BF128" s="162">
        <v>0</v>
      </c>
      <c r="BG128" s="162">
        <v>0</v>
      </c>
      <c r="BH128" s="162">
        <v>0</v>
      </c>
      <c r="BI128" s="162">
        <v>0.19999999999999657</v>
      </c>
      <c r="BJ128" s="162">
        <v>0</v>
      </c>
      <c r="BK128" s="162">
        <v>0.58499999999999996</v>
      </c>
      <c r="BL128" s="162">
        <v>0</v>
      </c>
      <c r="BM128" s="162">
        <v>0</v>
      </c>
      <c r="BN128" s="171">
        <v>0</v>
      </c>
      <c r="BO128" s="162">
        <v>0</v>
      </c>
      <c r="BP128" s="162">
        <v>1</v>
      </c>
      <c r="BQ128" s="162">
        <v>0</v>
      </c>
    </row>
    <row r="129" spans="1:69" x14ac:dyDescent="0.3">
      <c r="A129" s="160">
        <v>145359</v>
      </c>
      <c r="B129" s="160">
        <v>3412223</v>
      </c>
      <c r="C129" s="165" t="s">
        <v>293</v>
      </c>
      <c r="D129" s="166" t="s">
        <v>21</v>
      </c>
      <c r="E129" s="163" t="s">
        <v>584</v>
      </c>
      <c r="F129" s="162">
        <v>1</v>
      </c>
      <c r="G129" s="162">
        <v>0</v>
      </c>
      <c r="H129" s="162">
        <v>0</v>
      </c>
      <c r="I129" s="162">
        <v>7</v>
      </c>
      <c r="J129" s="162">
        <v>0</v>
      </c>
      <c r="K129" s="162">
        <v>0</v>
      </c>
      <c r="L129" s="162">
        <v>0</v>
      </c>
      <c r="M129" s="162">
        <v>416</v>
      </c>
      <c r="N129" s="162">
        <v>416</v>
      </c>
      <c r="O129" s="162">
        <v>60</v>
      </c>
      <c r="P129" s="162">
        <v>356</v>
      </c>
      <c r="Q129" s="162">
        <v>0</v>
      </c>
      <c r="R129" s="162">
        <v>0</v>
      </c>
      <c r="S129" s="162">
        <v>0</v>
      </c>
      <c r="T129" s="162">
        <v>0</v>
      </c>
      <c r="U129" s="162">
        <v>0</v>
      </c>
      <c r="V129" s="162">
        <v>0</v>
      </c>
      <c r="W129" s="162">
        <v>0</v>
      </c>
      <c r="X129" s="162">
        <v>0</v>
      </c>
      <c r="Y129" s="162">
        <v>0</v>
      </c>
      <c r="Z129" s="162">
        <v>416</v>
      </c>
      <c r="AA129" s="162">
        <v>59.428571428571431</v>
      </c>
      <c r="AB129" s="162">
        <v>188.00000000000003</v>
      </c>
      <c r="AC129" s="162">
        <v>202.99999999999991</v>
      </c>
      <c r="AD129" s="162">
        <v>0</v>
      </c>
      <c r="AE129" s="162">
        <v>0</v>
      </c>
      <c r="AF129" s="162">
        <v>7.0508474576271256</v>
      </c>
      <c r="AG129" s="162">
        <v>1.0072639225181603</v>
      </c>
      <c r="AH129" s="162">
        <v>9.0653753026634298</v>
      </c>
      <c r="AI129" s="162">
        <v>60.435835351089537</v>
      </c>
      <c r="AJ129" s="162">
        <v>81.58837772397105</v>
      </c>
      <c r="AK129" s="162">
        <v>166.19854721549623</v>
      </c>
      <c r="AL129" s="162">
        <v>90.653753026634305</v>
      </c>
      <c r="AM129" s="162">
        <v>0</v>
      </c>
      <c r="AN129" s="162">
        <v>0</v>
      </c>
      <c r="AO129" s="162">
        <v>0</v>
      </c>
      <c r="AP129" s="162">
        <v>0</v>
      </c>
      <c r="AQ129" s="162">
        <v>0</v>
      </c>
      <c r="AR129" s="162">
        <v>0</v>
      </c>
      <c r="AS129" s="162">
        <v>0</v>
      </c>
      <c r="AT129" s="162">
        <v>32.719101123595493</v>
      </c>
      <c r="AU129" s="162">
        <v>68.943820224719232</v>
      </c>
      <c r="AV129" s="162">
        <v>98.157303370786394</v>
      </c>
      <c r="AW129" s="162">
        <v>0</v>
      </c>
      <c r="AX129" s="162">
        <v>0</v>
      </c>
      <c r="AY129" s="162">
        <v>0</v>
      </c>
      <c r="AZ129" s="162">
        <v>5.9428571428571431</v>
      </c>
      <c r="BA129" s="162">
        <v>185.3294117647059</v>
      </c>
      <c r="BB129" s="162">
        <v>216.56470588235297</v>
      </c>
      <c r="BC129" s="162">
        <v>0</v>
      </c>
      <c r="BD129" s="162">
        <v>0</v>
      </c>
      <c r="BE129" s="162">
        <v>0</v>
      </c>
      <c r="BF129" s="162">
        <v>0</v>
      </c>
      <c r="BG129" s="162">
        <v>0</v>
      </c>
      <c r="BH129" s="162">
        <v>0</v>
      </c>
      <c r="BI129" s="162">
        <v>0</v>
      </c>
      <c r="BJ129" s="162">
        <v>0</v>
      </c>
      <c r="BK129" s="162">
        <v>0.48599999999999999</v>
      </c>
      <c r="BL129" s="162">
        <v>0</v>
      </c>
      <c r="BM129" s="162">
        <v>0</v>
      </c>
      <c r="BN129" s="171">
        <v>0</v>
      </c>
      <c r="BO129" s="162">
        <v>0</v>
      </c>
      <c r="BP129" s="162">
        <v>1</v>
      </c>
      <c r="BQ129" s="162">
        <v>0</v>
      </c>
    </row>
    <row r="130" spans="1:69" x14ac:dyDescent="0.3">
      <c r="A130" s="160">
        <v>141582</v>
      </c>
      <c r="B130" s="160">
        <v>3413011</v>
      </c>
      <c r="C130" s="165" t="s">
        <v>586</v>
      </c>
      <c r="D130" s="166" t="s">
        <v>21</v>
      </c>
      <c r="E130" s="163" t="s">
        <v>584</v>
      </c>
      <c r="F130" s="162">
        <v>1</v>
      </c>
      <c r="G130" s="162">
        <v>0</v>
      </c>
      <c r="H130" s="162">
        <v>0</v>
      </c>
      <c r="I130" s="162">
        <v>7</v>
      </c>
      <c r="J130" s="162">
        <v>0</v>
      </c>
      <c r="K130" s="162">
        <v>0</v>
      </c>
      <c r="L130" s="162">
        <v>0</v>
      </c>
      <c r="M130" s="162">
        <v>303</v>
      </c>
      <c r="N130" s="162">
        <v>303</v>
      </c>
      <c r="O130" s="162">
        <v>46</v>
      </c>
      <c r="P130" s="162">
        <v>257</v>
      </c>
      <c r="Q130" s="162">
        <v>0</v>
      </c>
      <c r="R130" s="162">
        <v>0</v>
      </c>
      <c r="S130" s="162">
        <v>0</v>
      </c>
      <c r="T130" s="162">
        <v>0</v>
      </c>
      <c r="U130" s="162">
        <v>0</v>
      </c>
      <c r="V130" s="162">
        <v>0</v>
      </c>
      <c r="W130" s="162">
        <v>0</v>
      </c>
      <c r="X130" s="162">
        <v>0</v>
      </c>
      <c r="Y130" s="162">
        <v>0</v>
      </c>
      <c r="Z130" s="162">
        <v>303</v>
      </c>
      <c r="AA130" s="162">
        <v>43.285714285714285</v>
      </c>
      <c r="AB130" s="162">
        <v>149.99999999999997</v>
      </c>
      <c r="AC130" s="162">
        <v>199.99999999999997</v>
      </c>
      <c r="AD130" s="162">
        <v>0</v>
      </c>
      <c r="AE130" s="162">
        <v>0</v>
      </c>
      <c r="AF130" s="162">
        <v>4.1084745762711847</v>
      </c>
      <c r="AG130" s="162">
        <v>1.0271186440677977</v>
      </c>
      <c r="AH130" s="162">
        <v>12.325423728813554</v>
      </c>
      <c r="AI130" s="162">
        <v>9.2440677966101745</v>
      </c>
      <c r="AJ130" s="162">
        <v>2.0542372881355924</v>
      </c>
      <c r="AK130" s="162">
        <v>89.359322033898252</v>
      </c>
      <c r="AL130" s="162">
        <v>184.88135593220346</v>
      </c>
      <c r="AM130" s="162">
        <v>0</v>
      </c>
      <c r="AN130" s="162">
        <v>0</v>
      </c>
      <c r="AO130" s="162">
        <v>0</v>
      </c>
      <c r="AP130" s="162">
        <v>0</v>
      </c>
      <c r="AQ130" s="162">
        <v>0</v>
      </c>
      <c r="AR130" s="162">
        <v>0</v>
      </c>
      <c r="AS130" s="162">
        <v>0</v>
      </c>
      <c r="AT130" s="162">
        <v>36.54863813229565</v>
      </c>
      <c r="AU130" s="162">
        <v>83.708171206225771</v>
      </c>
      <c r="AV130" s="162">
        <v>124.9727626459143</v>
      </c>
      <c r="AW130" s="162">
        <v>0</v>
      </c>
      <c r="AX130" s="162">
        <v>0</v>
      </c>
      <c r="AY130" s="162">
        <v>0</v>
      </c>
      <c r="AZ130" s="162">
        <v>8.2730375426621166</v>
      </c>
      <c r="BA130" s="162">
        <v>114.97368421052632</v>
      </c>
      <c r="BB130" s="162">
        <v>135.55263157894737</v>
      </c>
      <c r="BC130" s="162">
        <v>0</v>
      </c>
      <c r="BD130" s="162">
        <v>0</v>
      </c>
      <c r="BE130" s="162">
        <v>0</v>
      </c>
      <c r="BF130" s="162">
        <v>0</v>
      </c>
      <c r="BG130" s="162">
        <v>0</v>
      </c>
      <c r="BH130" s="162">
        <v>0</v>
      </c>
      <c r="BI130" s="162">
        <v>0</v>
      </c>
      <c r="BJ130" s="162">
        <v>0</v>
      </c>
      <c r="BK130" s="162">
        <v>0.46899999999999997</v>
      </c>
      <c r="BL130" s="162">
        <v>0</v>
      </c>
      <c r="BM130" s="162">
        <v>0</v>
      </c>
      <c r="BN130" s="171">
        <v>0</v>
      </c>
      <c r="BO130" s="162">
        <v>0</v>
      </c>
      <c r="BP130" s="162">
        <v>1</v>
      </c>
      <c r="BQ130" s="162">
        <v>0</v>
      </c>
    </row>
    <row r="131" spans="1:69" x14ac:dyDescent="0.3">
      <c r="A131" s="160">
        <v>145086</v>
      </c>
      <c r="B131" s="160">
        <v>3413020</v>
      </c>
      <c r="C131" s="165" t="s">
        <v>587</v>
      </c>
      <c r="D131" s="166" t="s">
        <v>21</v>
      </c>
      <c r="E131" s="163" t="s">
        <v>584</v>
      </c>
      <c r="F131" s="162">
        <v>1</v>
      </c>
      <c r="G131" s="162">
        <v>0</v>
      </c>
      <c r="H131" s="162">
        <v>0</v>
      </c>
      <c r="I131" s="162">
        <v>7</v>
      </c>
      <c r="J131" s="162">
        <v>0</v>
      </c>
      <c r="K131" s="162">
        <v>0</v>
      </c>
      <c r="L131" s="162">
        <v>0</v>
      </c>
      <c r="M131" s="162">
        <v>377</v>
      </c>
      <c r="N131" s="162">
        <v>377</v>
      </c>
      <c r="O131" s="162">
        <v>59</v>
      </c>
      <c r="P131" s="162">
        <v>318</v>
      </c>
      <c r="Q131" s="162">
        <v>0</v>
      </c>
      <c r="R131" s="162">
        <v>0</v>
      </c>
      <c r="S131" s="162">
        <v>0</v>
      </c>
      <c r="T131" s="162">
        <v>0</v>
      </c>
      <c r="U131" s="162">
        <v>0</v>
      </c>
      <c r="V131" s="162">
        <v>0</v>
      </c>
      <c r="W131" s="162">
        <v>0</v>
      </c>
      <c r="X131" s="162">
        <v>0</v>
      </c>
      <c r="Y131" s="162">
        <v>0</v>
      </c>
      <c r="Z131" s="162">
        <v>377</v>
      </c>
      <c r="AA131" s="162">
        <v>53.857142857142854</v>
      </c>
      <c r="AB131" s="162">
        <v>165.00000000000011</v>
      </c>
      <c r="AC131" s="162">
        <v>175.00000000000009</v>
      </c>
      <c r="AD131" s="162">
        <v>0</v>
      </c>
      <c r="AE131" s="162">
        <v>0</v>
      </c>
      <c r="AF131" s="162">
        <v>16.042553191489361</v>
      </c>
      <c r="AG131" s="162">
        <v>3.0079787234042556</v>
      </c>
      <c r="AH131" s="162">
        <v>5.0132978723404138</v>
      </c>
      <c r="AI131" s="162">
        <v>11.029255319148946</v>
      </c>
      <c r="AJ131" s="162">
        <v>39.103723404255263</v>
      </c>
      <c r="AK131" s="162">
        <v>184.48936170212781</v>
      </c>
      <c r="AL131" s="162">
        <v>118.3138297872342</v>
      </c>
      <c r="AM131" s="162">
        <v>0</v>
      </c>
      <c r="AN131" s="162">
        <v>0</v>
      </c>
      <c r="AO131" s="162">
        <v>0</v>
      </c>
      <c r="AP131" s="162">
        <v>0</v>
      </c>
      <c r="AQ131" s="162">
        <v>0</v>
      </c>
      <c r="AR131" s="162">
        <v>0</v>
      </c>
      <c r="AS131" s="162">
        <v>0</v>
      </c>
      <c r="AT131" s="162">
        <v>22.525157232704412</v>
      </c>
      <c r="AU131" s="162">
        <v>45.050314465408825</v>
      </c>
      <c r="AV131" s="162">
        <v>53.349056603773533</v>
      </c>
      <c r="AW131" s="162">
        <v>0</v>
      </c>
      <c r="AX131" s="162">
        <v>0</v>
      </c>
      <c r="AY131" s="162">
        <v>0</v>
      </c>
      <c r="AZ131" s="162">
        <v>5.2071823204419889</v>
      </c>
      <c r="BA131" s="162">
        <v>106.72602739726028</v>
      </c>
      <c r="BB131" s="162">
        <v>126.52739726027397</v>
      </c>
      <c r="BC131" s="162">
        <v>0</v>
      </c>
      <c r="BD131" s="162">
        <v>0</v>
      </c>
      <c r="BE131" s="162">
        <v>0</v>
      </c>
      <c r="BF131" s="162">
        <v>0</v>
      </c>
      <c r="BG131" s="162">
        <v>0</v>
      </c>
      <c r="BH131" s="162">
        <v>0</v>
      </c>
      <c r="BI131" s="162">
        <v>0</v>
      </c>
      <c r="BJ131" s="162">
        <v>0</v>
      </c>
      <c r="BK131" s="162">
        <v>0.45400000000000001</v>
      </c>
      <c r="BL131" s="162">
        <v>0</v>
      </c>
      <c r="BM131" s="162">
        <v>0</v>
      </c>
      <c r="BN131" s="171">
        <v>0</v>
      </c>
      <c r="BO131" s="162">
        <v>0</v>
      </c>
      <c r="BP131" s="162">
        <v>1</v>
      </c>
      <c r="BQ131" s="162">
        <v>0</v>
      </c>
    </row>
    <row r="132" spans="1:69" x14ac:dyDescent="0.3">
      <c r="A132" s="160">
        <v>145438</v>
      </c>
      <c r="B132" s="160">
        <v>3413306</v>
      </c>
      <c r="C132" s="165" t="s">
        <v>588</v>
      </c>
      <c r="D132" s="166" t="s">
        <v>21</v>
      </c>
      <c r="E132" s="163" t="s">
        <v>584</v>
      </c>
      <c r="F132" s="162">
        <v>1</v>
      </c>
      <c r="G132" s="162">
        <v>0</v>
      </c>
      <c r="H132" s="162">
        <v>0</v>
      </c>
      <c r="I132" s="162">
        <v>7</v>
      </c>
      <c r="J132" s="162">
        <v>0</v>
      </c>
      <c r="K132" s="162">
        <v>0</v>
      </c>
      <c r="L132" s="162">
        <v>0</v>
      </c>
      <c r="M132" s="162">
        <v>207</v>
      </c>
      <c r="N132" s="162">
        <v>207</v>
      </c>
      <c r="O132" s="162">
        <v>30</v>
      </c>
      <c r="P132" s="162">
        <v>177</v>
      </c>
      <c r="Q132" s="162">
        <v>0</v>
      </c>
      <c r="R132" s="162">
        <v>0</v>
      </c>
      <c r="S132" s="162">
        <v>0</v>
      </c>
      <c r="T132" s="162">
        <v>0</v>
      </c>
      <c r="U132" s="162">
        <v>0</v>
      </c>
      <c r="V132" s="162">
        <v>0</v>
      </c>
      <c r="W132" s="162">
        <v>0</v>
      </c>
      <c r="X132" s="162">
        <v>0</v>
      </c>
      <c r="Y132" s="162">
        <v>0</v>
      </c>
      <c r="Z132" s="162">
        <v>207</v>
      </c>
      <c r="AA132" s="162">
        <v>29.571428571428573</v>
      </c>
      <c r="AB132" s="162">
        <v>8.9999999999999964</v>
      </c>
      <c r="AC132" s="162">
        <v>10.000000000000011</v>
      </c>
      <c r="AD132" s="162">
        <v>0</v>
      </c>
      <c r="AE132" s="162">
        <v>0</v>
      </c>
      <c r="AF132" s="162">
        <v>124.80882352941171</v>
      </c>
      <c r="AG132" s="162">
        <v>11.161764705882357</v>
      </c>
      <c r="AH132" s="162">
        <v>51.75</v>
      </c>
      <c r="AI132" s="162">
        <v>1.014705882352942</v>
      </c>
      <c r="AJ132" s="162">
        <v>8.117647058823529</v>
      </c>
      <c r="AK132" s="162">
        <v>7.1029411764705932</v>
      </c>
      <c r="AL132" s="162">
        <v>3.0441176470588287</v>
      </c>
      <c r="AM132" s="162">
        <v>0</v>
      </c>
      <c r="AN132" s="162">
        <v>0</v>
      </c>
      <c r="AO132" s="162">
        <v>0</v>
      </c>
      <c r="AP132" s="162">
        <v>0</v>
      </c>
      <c r="AQ132" s="162">
        <v>0</v>
      </c>
      <c r="AR132" s="162">
        <v>0</v>
      </c>
      <c r="AS132" s="162">
        <v>0</v>
      </c>
      <c r="AT132" s="162">
        <v>5.8474576271186507</v>
      </c>
      <c r="AU132" s="162">
        <v>8.186440677966111</v>
      </c>
      <c r="AV132" s="162">
        <v>14.03389830508474</v>
      </c>
      <c r="AW132" s="162">
        <v>0</v>
      </c>
      <c r="AX132" s="162">
        <v>0</v>
      </c>
      <c r="AY132" s="162">
        <v>0</v>
      </c>
      <c r="AZ132" s="162">
        <v>0</v>
      </c>
      <c r="BA132" s="162">
        <v>34.358823529411765</v>
      </c>
      <c r="BB132" s="162">
        <v>40.182352941176468</v>
      </c>
      <c r="BC132" s="162">
        <v>0</v>
      </c>
      <c r="BD132" s="162">
        <v>0</v>
      </c>
      <c r="BE132" s="162">
        <v>0</v>
      </c>
      <c r="BF132" s="162">
        <v>0</v>
      </c>
      <c r="BG132" s="162">
        <v>0</v>
      </c>
      <c r="BH132" s="162">
        <v>0</v>
      </c>
      <c r="BI132" s="162">
        <v>0</v>
      </c>
      <c r="BJ132" s="162">
        <v>0</v>
      </c>
      <c r="BK132" s="162">
        <v>0.81499999999999995</v>
      </c>
      <c r="BL132" s="162">
        <v>0</v>
      </c>
      <c r="BM132" s="162">
        <v>0</v>
      </c>
      <c r="BN132" s="171">
        <v>0</v>
      </c>
      <c r="BO132" s="162">
        <v>0</v>
      </c>
      <c r="BP132" s="162">
        <v>1</v>
      </c>
      <c r="BQ132" s="162">
        <v>0</v>
      </c>
    </row>
    <row r="133" spans="1:69" x14ac:dyDescent="0.3">
      <c r="A133" s="160">
        <v>145360</v>
      </c>
      <c r="B133" s="160">
        <v>3413966</v>
      </c>
      <c r="C133" s="165" t="s">
        <v>294</v>
      </c>
      <c r="D133" s="166" t="s">
        <v>21</v>
      </c>
      <c r="E133" s="163" t="s">
        <v>584</v>
      </c>
      <c r="F133" s="162">
        <v>1</v>
      </c>
      <c r="G133" s="162">
        <v>0</v>
      </c>
      <c r="H133" s="162">
        <v>0</v>
      </c>
      <c r="I133" s="162">
        <v>7</v>
      </c>
      <c r="J133" s="162">
        <v>0</v>
      </c>
      <c r="K133" s="162">
        <v>0</v>
      </c>
      <c r="L133" s="162">
        <v>0</v>
      </c>
      <c r="M133" s="162">
        <v>208</v>
      </c>
      <c r="N133" s="162">
        <v>208</v>
      </c>
      <c r="O133" s="162">
        <v>32</v>
      </c>
      <c r="P133" s="162">
        <v>176</v>
      </c>
      <c r="Q133" s="162">
        <v>0</v>
      </c>
      <c r="R133" s="162">
        <v>0</v>
      </c>
      <c r="S133" s="162">
        <v>0</v>
      </c>
      <c r="T133" s="162">
        <v>0</v>
      </c>
      <c r="U133" s="162">
        <v>0</v>
      </c>
      <c r="V133" s="162">
        <v>0</v>
      </c>
      <c r="W133" s="162">
        <v>0</v>
      </c>
      <c r="X133" s="162">
        <v>0</v>
      </c>
      <c r="Y133" s="162">
        <v>0</v>
      </c>
      <c r="Z133" s="162">
        <v>208</v>
      </c>
      <c r="AA133" s="162">
        <v>29.714285714285715</v>
      </c>
      <c r="AB133" s="162">
        <v>114.99999999999991</v>
      </c>
      <c r="AC133" s="162">
        <v>117.99999999999993</v>
      </c>
      <c r="AD133" s="162">
        <v>0</v>
      </c>
      <c r="AE133" s="162">
        <v>0</v>
      </c>
      <c r="AF133" s="162">
        <v>8.0000000000000071</v>
      </c>
      <c r="AG133" s="162">
        <v>1.0000000000000004</v>
      </c>
      <c r="AH133" s="162">
        <v>33.999999999999901</v>
      </c>
      <c r="AI133" s="162">
        <v>42.99999999999995</v>
      </c>
      <c r="AJ133" s="162">
        <v>13</v>
      </c>
      <c r="AK133" s="162">
        <v>97.999999999999957</v>
      </c>
      <c r="AL133" s="162">
        <v>11.000000000000004</v>
      </c>
      <c r="AM133" s="162">
        <v>0</v>
      </c>
      <c r="AN133" s="162">
        <v>0</v>
      </c>
      <c r="AO133" s="162">
        <v>0</v>
      </c>
      <c r="AP133" s="162">
        <v>0</v>
      </c>
      <c r="AQ133" s="162">
        <v>0</v>
      </c>
      <c r="AR133" s="162">
        <v>0</v>
      </c>
      <c r="AS133" s="162">
        <v>0</v>
      </c>
      <c r="AT133" s="162">
        <v>13</v>
      </c>
      <c r="AU133" s="162">
        <v>18.909090909090907</v>
      </c>
      <c r="AV133" s="162">
        <v>28.363636363636285</v>
      </c>
      <c r="AW133" s="162">
        <v>0</v>
      </c>
      <c r="AX133" s="162">
        <v>0</v>
      </c>
      <c r="AY133" s="162">
        <v>0</v>
      </c>
      <c r="AZ133" s="162">
        <v>4.1809045226130657</v>
      </c>
      <c r="BA133" s="162">
        <v>84.025806451612908</v>
      </c>
      <c r="BB133" s="162">
        <v>99.303225806451621</v>
      </c>
      <c r="BC133" s="162">
        <v>0</v>
      </c>
      <c r="BD133" s="162">
        <v>0</v>
      </c>
      <c r="BE133" s="162">
        <v>0</v>
      </c>
      <c r="BF133" s="162">
        <v>0</v>
      </c>
      <c r="BG133" s="162">
        <v>0</v>
      </c>
      <c r="BH133" s="162">
        <v>0</v>
      </c>
      <c r="BI133" s="162">
        <v>2.519999999999996</v>
      </c>
      <c r="BJ133" s="162">
        <v>0</v>
      </c>
      <c r="BK133" s="162">
        <v>0.55900000000000005</v>
      </c>
      <c r="BL133" s="162">
        <v>0</v>
      </c>
      <c r="BM133" s="162">
        <v>0</v>
      </c>
      <c r="BN133" s="171">
        <v>0</v>
      </c>
      <c r="BO133" s="162">
        <v>0</v>
      </c>
      <c r="BP133" s="162">
        <v>1</v>
      </c>
      <c r="BQ133" s="162">
        <v>0</v>
      </c>
    </row>
    <row r="134" spans="1:69" x14ac:dyDescent="0.3">
      <c r="A134" s="160">
        <v>137675</v>
      </c>
      <c r="B134" s="160">
        <v>3414000</v>
      </c>
      <c r="C134" s="165" t="s">
        <v>589</v>
      </c>
      <c r="D134" s="166" t="s">
        <v>5</v>
      </c>
      <c r="E134" s="163" t="s">
        <v>584</v>
      </c>
      <c r="F134" s="162">
        <v>1</v>
      </c>
      <c r="G134" s="162">
        <v>0</v>
      </c>
      <c r="H134" s="162">
        <v>0</v>
      </c>
      <c r="I134" s="162">
        <v>0</v>
      </c>
      <c r="J134" s="162">
        <v>5</v>
      </c>
      <c r="K134" s="162">
        <v>3</v>
      </c>
      <c r="L134" s="162">
        <v>2</v>
      </c>
      <c r="M134" s="162">
        <v>734</v>
      </c>
      <c r="N134" s="162">
        <v>0</v>
      </c>
      <c r="O134" s="162">
        <v>0</v>
      </c>
      <c r="P134" s="162">
        <v>0</v>
      </c>
      <c r="Q134" s="162">
        <v>734</v>
      </c>
      <c r="R134" s="162">
        <v>459</v>
      </c>
      <c r="S134" s="162">
        <v>275</v>
      </c>
      <c r="T134" s="162">
        <v>183</v>
      </c>
      <c r="U134" s="162">
        <v>133</v>
      </c>
      <c r="V134" s="162">
        <v>143</v>
      </c>
      <c r="W134" s="162">
        <v>134</v>
      </c>
      <c r="X134" s="162">
        <v>141</v>
      </c>
      <c r="Y134" s="162">
        <v>0</v>
      </c>
      <c r="Z134" s="162">
        <v>734</v>
      </c>
      <c r="AA134" s="162">
        <v>146.80000000000001</v>
      </c>
      <c r="AB134" s="162">
        <v>0</v>
      </c>
      <c r="AC134" s="162">
        <v>0</v>
      </c>
      <c r="AD134" s="162">
        <v>434.00000000000023</v>
      </c>
      <c r="AE134" s="162">
        <v>504.00000000000011</v>
      </c>
      <c r="AF134" s="162">
        <v>0</v>
      </c>
      <c r="AG134" s="162">
        <v>0</v>
      </c>
      <c r="AH134" s="162">
        <v>0</v>
      </c>
      <c r="AI134" s="162">
        <v>0</v>
      </c>
      <c r="AJ134" s="162">
        <v>0</v>
      </c>
      <c r="AK134" s="162">
        <v>0</v>
      </c>
      <c r="AL134" s="162">
        <v>0</v>
      </c>
      <c r="AM134" s="162">
        <v>34.139534883720899</v>
      </c>
      <c r="AN134" s="162">
        <v>19.077975376197006</v>
      </c>
      <c r="AO134" s="162">
        <v>21.086183310533535</v>
      </c>
      <c r="AP134" s="162">
        <v>46.188782489740113</v>
      </c>
      <c r="AQ134" s="162">
        <v>41.168262653898765</v>
      </c>
      <c r="AR134" s="162">
        <v>321.31326949384373</v>
      </c>
      <c r="AS134" s="162">
        <v>251.02599179206581</v>
      </c>
      <c r="AT134" s="162">
        <v>0</v>
      </c>
      <c r="AU134" s="162">
        <v>0</v>
      </c>
      <c r="AV134" s="162">
        <v>0</v>
      </c>
      <c r="AW134" s="162">
        <v>64.087312414733987</v>
      </c>
      <c r="AX134" s="162">
        <v>102.1391541609825</v>
      </c>
      <c r="AY134" s="162">
        <v>137.18690313779027</v>
      </c>
      <c r="AZ134" s="162">
        <v>6.9573459715639814</v>
      </c>
      <c r="BA134" s="162">
        <v>0</v>
      </c>
      <c r="BB134" s="162">
        <v>0</v>
      </c>
      <c r="BC134" s="162">
        <v>97.376146788990766</v>
      </c>
      <c r="BD134" s="162">
        <v>70.770642201834818</v>
      </c>
      <c r="BE134" s="162">
        <v>76.091743119266013</v>
      </c>
      <c r="BF134" s="162">
        <v>75.375</v>
      </c>
      <c r="BG134" s="162">
        <v>98.372093023255786</v>
      </c>
      <c r="BH134" s="162">
        <v>262.62819265788738</v>
      </c>
      <c r="BI134" s="162">
        <v>0</v>
      </c>
      <c r="BJ134" s="162">
        <v>53.960000000000143</v>
      </c>
      <c r="BK134" s="162">
        <v>0</v>
      </c>
      <c r="BL134" s="162">
        <v>1.1919999999999999</v>
      </c>
      <c r="BM134" s="162">
        <v>0</v>
      </c>
      <c r="BN134" s="171">
        <v>0</v>
      </c>
      <c r="BO134" s="162">
        <v>0</v>
      </c>
      <c r="BP134" s="162">
        <v>0</v>
      </c>
      <c r="BQ134" s="162">
        <v>1</v>
      </c>
    </row>
    <row r="135" spans="1:69" x14ac:dyDescent="0.3">
      <c r="A135" s="160">
        <v>138787</v>
      </c>
      <c r="B135" s="160">
        <v>3414001</v>
      </c>
      <c r="C135" s="165" t="s">
        <v>590</v>
      </c>
      <c r="D135" s="166" t="s">
        <v>5</v>
      </c>
      <c r="E135" s="163" t="s">
        <v>584</v>
      </c>
      <c r="F135" s="162">
        <v>1</v>
      </c>
      <c r="G135" s="162">
        <v>0</v>
      </c>
      <c r="H135" s="162">
        <v>0</v>
      </c>
      <c r="I135" s="162">
        <v>0</v>
      </c>
      <c r="J135" s="162">
        <v>5</v>
      </c>
      <c r="K135" s="162">
        <v>3</v>
      </c>
      <c r="L135" s="162">
        <v>2</v>
      </c>
      <c r="M135" s="162">
        <v>870</v>
      </c>
      <c r="N135" s="162">
        <v>0</v>
      </c>
      <c r="O135" s="162">
        <v>0</v>
      </c>
      <c r="P135" s="162">
        <v>0</v>
      </c>
      <c r="Q135" s="162">
        <v>870</v>
      </c>
      <c r="R135" s="162">
        <v>534</v>
      </c>
      <c r="S135" s="162">
        <v>336</v>
      </c>
      <c r="T135" s="162">
        <v>182</v>
      </c>
      <c r="U135" s="162">
        <v>188</v>
      </c>
      <c r="V135" s="162">
        <v>164</v>
      </c>
      <c r="W135" s="162">
        <v>164</v>
      </c>
      <c r="X135" s="162">
        <v>172</v>
      </c>
      <c r="Y135" s="162">
        <v>0</v>
      </c>
      <c r="Z135" s="162">
        <v>870</v>
      </c>
      <c r="AA135" s="162">
        <v>174</v>
      </c>
      <c r="AB135" s="162">
        <v>0</v>
      </c>
      <c r="AC135" s="162">
        <v>0</v>
      </c>
      <c r="AD135" s="162">
        <v>381.00000000000034</v>
      </c>
      <c r="AE135" s="162">
        <v>469.99999999999983</v>
      </c>
      <c r="AF135" s="162">
        <v>0</v>
      </c>
      <c r="AG135" s="162">
        <v>0</v>
      </c>
      <c r="AH135" s="162">
        <v>0</v>
      </c>
      <c r="AI135" s="162">
        <v>0</v>
      </c>
      <c r="AJ135" s="162">
        <v>0</v>
      </c>
      <c r="AK135" s="162">
        <v>0</v>
      </c>
      <c r="AL135" s="162">
        <v>0</v>
      </c>
      <c r="AM135" s="162">
        <v>145.00000000000028</v>
      </c>
      <c r="AN135" s="162">
        <v>68.000000000000014</v>
      </c>
      <c r="AO135" s="162">
        <v>82.000000000000014</v>
      </c>
      <c r="AP135" s="162">
        <v>62.000000000000036</v>
      </c>
      <c r="AQ135" s="162">
        <v>69.999999999999972</v>
      </c>
      <c r="AR135" s="162">
        <v>248.99999999999986</v>
      </c>
      <c r="AS135" s="162">
        <v>193.99999999999963</v>
      </c>
      <c r="AT135" s="162">
        <v>0</v>
      </c>
      <c r="AU135" s="162">
        <v>0</v>
      </c>
      <c r="AV135" s="162">
        <v>0</v>
      </c>
      <c r="AW135" s="162">
        <v>7.9999999999999956</v>
      </c>
      <c r="AX135" s="162">
        <v>13.999999999999993</v>
      </c>
      <c r="AY135" s="162">
        <v>23.999999999999979</v>
      </c>
      <c r="AZ135" s="162">
        <v>10.850340136054422</v>
      </c>
      <c r="BA135" s="162">
        <v>0</v>
      </c>
      <c r="BB135" s="162">
        <v>0</v>
      </c>
      <c r="BC135" s="162">
        <v>87.454545454545539</v>
      </c>
      <c r="BD135" s="162">
        <v>90.337662337662437</v>
      </c>
      <c r="BE135" s="162">
        <v>78.805194805194887</v>
      </c>
      <c r="BF135" s="162">
        <v>73.121019108280251</v>
      </c>
      <c r="BG135" s="162">
        <v>83.329192546583855</v>
      </c>
      <c r="BH135" s="162">
        <v>260.43809953436994</v>
      </c>
      <c r="BI135" s="162">
        <v>0</v>
      </c>
      <c r="BJ135" s="162">
        <v>0</v>
      </c>
      <c r="BK135" s="162">
        <v>0</v>
      </c>
      <c r="BL135" s="162">
        <v>0.91200000000000003</v>
      </c>
      <c r="BM135" s="162">
        <v>0</v>
      </c>
      <c r="BN135" s="171">
        <v>0</v>
      </c>
      <c r="BO135" s="162">
        <v>0</v>
      </c>
      <c r="BP135" s="162">
        <v>0</v>
      </c>
      <c r="BQ135" s="162">
        <v>1</v>
      </c>
    </row>
    <row r="136" spans="1:69" x14ac:dyDescent="0.3">
      <c r="A136" s="160">
        <v>139588</v>
      </c>
      <c r="B136" s="160">
        <v>3414002</v>
      </c>
      <c r="C136" s="165" t="s">
        <v>302</v>
      </c>
      <c r="D136" s="166" t="s">
        <v>5</v>
      </c>
      <c r="E136" s="163" t="s">
        <v>584</v>
      </c>
      <c r="F136" s="162">
        <v>1</v>
      </c>
      <c r="G136" s="162">
        <v>0</v>
      </c>
      <c r="H136" s="162">
        <v>0</v>
      </c>
      <c r="I136" s="162">
        <v>0</v>
      </c>
      <c r="J136" s="162">
        <v>2</v>
      </c>
      <c r="K136" s="162">
        <v>0</v>
      </c>
      <c r="L136" s="162">
        <v>2</v>
      </c>
      <c r="M136" s="162">
        <v>219</v>
      </c>
      <c r="N136" s="162">
        <v>0</v>
      </c>
      <c r="O136" s="162">
        <v>0</v>
      </c>
      <c r="P136" s="162">
        <v>0</v>
      </c>
      <c r="Q136" s="162">
        <v>219</v>
      </c>
      <c r="R136" s="162">
        <v>0</v>
      </c>
      <c r="S136" s="162">
        <v>219</v>
      </c>
      <c r="T136" s="162">
        <v>0</v>
      </c>
      <c r="U136" s="162">
        <v>0</v>
      </c>
      <c r="V136" s="162">
        <v>0</v>
      </c>
      <c r="W136" s="162">
        <v>151</v>
      </c>
      <c r="X136" s="162">
        <v>68</v>
      </c>
      <c r="Y136" s="162">
        <v>0</v>
      </c>
      <c r="Z136" s="162">
        <v>219</v>
      </c>
      <c r="AA136" s="162">
        <v>109.5</v>
      </c>
      <c r="AB136" s="162">
        <v>0</v>
      </c>
      <c r="AC136" s="162">
        <v>0</v>
      </c>
      <c r="AD136" s="162">
        <v>78.000000000000028</v>
      </c>
      <c r="AE136" s="162">
        <v>116.00000000000007</v>
      </c>
      <c r="AF136" s="162">
        <v>0</v>
      </c>
      <c r="AG136" s="162">
        <v>0</v>
      </c>
      <c r="AH136" s="162">
        <v>0</v>
      </c>
      <c r="AI136" s="162">
        <v>0</v>
      </c>
      <c r="AJ136" s="162">
        <v>0</v>
      </c>
      <c r="AK136" s="162">
        <v>0</v>
      </c>
      <c r="AL136" s="162">
        <v>0</v>
      </c>
      <c r="AM136" s="162">
        <v>39.000000000000014</v>
      </c>
      <c r="AN136" s="162">
        <v>16</v>
      </c>
      <c r="AO136" s="162">
        <v>15</v>
      </c>
      <c r="AP136" s="162">
        <v>12</v>
      </c>
      <c r="AQ136" s="162">
        <v>12</v>
      </c>
      <c r="AR136" s="162">
        <v>69.000000000000014</v>
      </c>
      <c r="AS136" s="162">
        <v>56.000000000000085</v>
      </c>
      <c r="AT136" s="162">
        <v>0</v>
      </c>
      <c r="AU136" s="162">
        <v>0</v>
      </c>
      <c r="AV136" s="162">
        <v>0</v>
      </c>
      <c r="AW136" s="162">
        <v>8</v>
      </c>
      <c r="AX136" s="162">
        <v>11</v>
      </c>
      <c r="AY136" s="162">
        <v>14</v>
      </c>
      <c r="AZ136" s="162">
        <v>2.2121212121212124</v>
      </c>
      <c r="BA136" s="162">
        <v>0</v>
      </c>
      <c r="BB136" s="162">
        <v>0</v>
      </c>
      <c r="BC136" s="162">
        <v>0</v>
      </c>
      <c r="BD136" s="162">
        <v>0</v>
      </c>
      <c r="BE136" s="162">
        <v>0</v>
      </c>
      <c r="BF136" s="162">
        <v>58.786259541984791</v>
      </c>
      <c r="BG136" s="162">
        <v>28.137931034482769</v>
      </c>
      <c r="BH136" s="162">
        <v>53.712326609494646</v>
      </c>
      <c r="BI136" s="162">
        <v>0</v>
      </c>
      <c r="BJ136" s="162">
        <v>5.9471559633027535</v>
      </c>
      <c r="BK136" s="162">
        <v>0</v>
      </c>
      <c r="BL136" s="162">
        <v>1.1220000000000001</v>
      </c>
      <c r="BM136" s="162">
        <v>0.17500000000000004</v>
      </c>
      <c r="BN136" s="171">
        <v>0</v>
      </c>
      <c r="BO136" s="162">
        <v>0</v>
      </c>
      <c r="BP136" s="162">
        <v>0</v>
      </c>
      <c r="BQ136" s="162">
        <v>1</v>
      </c>
    </row>
    <row r="137" spans="1:69" x14ac:dyDescent="0.3">
      <c r="A137" s="160">
        <v>139589</v>
      </c>
      <c r="B137" s="160">
        <v>3414003</v>
      </c>
      <c r="C137" s="165" t="s">
        <v>591</v>
      </c>
      <c r="D137" s="166" t="s">
        <v>5</v>
      </c>
      <c r="E137" s="163" t="s">
        <v>584</v>
      </c>
      <c r="F137" s="162">
        <v>1</v>
      </c>
      <c r="G137" s="162">
        <v>0</v>
      </c>
      <c r="H137" s="162">
        <v>0</v>
      </c>
      <c r="I137" s="162">
        <v>0</v>
      </c>
      <c r="J137" s="162">
        <v>2</v>
      </c>
      <c r="K137" s="162">
        <v>0</v>
      </c>
      <c r="L137" s="162">
        <v>2</v>
      </c>
      <c r="M137" s="162">
        <v>178</v>
      </c>
      <c r="N137" s="162">
        <v>0</v>
      </c>
      <c r="O137" s="162">
        <v>0</v>
      </c>
      <c r="P137" s="162">
        <v>0</v>
      </c>
      <c r="Q137" s="162">
        <v>178</v>
      </c>
      <c r="R137" s="162">
        <v>0</v>
      </c>
      <c r="S137" s="162">
        <v>178</v>
      </c>
      <c r="T137" s="162">
        <v>0</v>
      </c>
      <c r="U137" s="162">
        <v>0</v>
      </c>
      <c r="V137" s="162">
        <v>0</v>
      </c>
      <c r="W137" s="162">
        <v>122</v>
      </c>
      <c r="X137" s="162">
        <v>56</v>
      </c>
      <c r="Y137" s="162">
        <v>0</v>
      </c>
      <c r="Z137" s="162">
        <v>178</v>
      </c>
      <c r="AA137" s="162">
        <v>89</v>
      </c>
      <c r="AB137" s="162">
        <v>0</v>
      </c>
      <c r="AC137" s="162">
        <v>0</v>
      </c>
      <c r="AD137" s="162">
        <v>39.000000000000064</v>
      </c>
      <c r="AE137" s="162">
        <v>73.000000000000043</v>
      </c>
      <c r="AF137" s="162">
        <v>0</v>
      </c>
      <c r="AG137" s="162">
        <v>0</v>
      </c>
      <c r="AH137" s="162">
        <v>0</v>
      </c>
      <c r="AI137" s="162">
        <v>0</v>
      </c>
      <c r="AJ137" s="162">
        <v>0</v>
      </c>
      <c r="AK137" s="162">
        <v>0</v>
      </c>
      <c r="AL137" s="162">
        <v>0</v>
      </c>
      <c r="AM137" s="162">
        <v>63.000000000000014</v>
      </c>
      <c r="AN137" s="162">
        <v>8</v>
      </c>
      <c r="AO137" s="162">
        <v>19.000000000000025</v>
      </c>
      <c r="AP137" s="162">
        <v>12.000000000000009</v>
      </c>
      <c r="AQ137" s="162">
        <v>11.000000000000005</v>
      </c>
      <c r="AR137" s="162">
        <v>39.000000000000064</v>
      </c>
      <c r="AS137" s="162">
        <v>25.999999999999986</v>
      </c>
      <c r="AT137" s="162">
        <v>0</v>
      </c>
      <c r="AU137" s="162">
        <v>0</v>
      </c>
      <c r="AV137" s="162">
        <v>0</v>
      </c>
      <c r="AW137" s="162">
        <v>0</v>
      </c>
      <c r="AX137" s="162">
        <v>0</v>
      </c>
      <c r="AY137" s="162">
        <v>1.0056497175141237</v>
      </c>
      <c r="AZ137" s="162">
        <v>2.3116883116883118</v>
      </c>
      <c r="BA137" s="162">
        <v>0</v>
      </c>
      <c r="BB137" s="162">
        <v>0</v>
      </c>
      <c r="BC137" s="162">
        <v>0</v>
      </c>
      <c r="BD137" s="162">
        <v>0</v>
      </c>
      <c r="BE137" s="162">
        <v>0</v>
      </c>
      <c r="BF137" s="162">
        <v>38.818181818181799</v>
      </c>
      <c r="BG137" s="162">
        <v>21.960784313725487</v>
      </c>
      <c r="BH137" s="162">
        <v>37.429970124260237</v>
      </c>
      <c r="BI137" s="162">
        <v>0</v>
      </c>
      <c r="BJ137" s="162">
        <v>3.6418390804597656</v>
      </c>
      <c r="BK137" s="162">
        <v>0</v>
      </c>
      <c r="BL137" s="162">
        <v>0.82499999999999996</v>
      </c>
      <c r="BM137" s="162">
        <v>0.51666666666666661</v>
      </c>
      <c r="BN137" s="171">
        <v>0</v>
      </c>
      <c r="BO137" s="162">
        <v>0</v>
      </c>
      <c r="BP137" s="162">
        <v>0</v>
      </c>
      <c r="BQ137" s="162">
        <v>1</v>
      </c>
    </row>
    <row r="138" spans="1:69" x14ac:dyDescent="0.3">
      <c r="A138" s="160">
        <v>144493</v>
      </c>
      <c r="B138" s="160">
        <v>3414009</v>
      </c>
      <c r="C138" s="165" t="s">
        <v>307</v>
      </c>
      <c r="D138" s="166" t="s">
        <v>5</v>
      </c>
      <c r="E138" s="163" t="s">
        <v>584</v>
      </c>
      <c r="F138" s="162">
        <v>1</v>
      </c>
      <c r="G138" s="162">
        <v>0</v>
      </c>
      <c r="H138" s="162">
        <v>0</v>
      </c>
      <c r="I138" s="162">
        <v>0</v>
      </c>
      <c r="J138" s="162">
        <v>5</v>
      </c>
      <c r="K138" s="162">
        <v>3</v>
      </c>
      <c r="L138" s="162">
        <v>2</v>
      </c>
      <c r="M138" s="162">
        <v>869</v>
      </c>
      <c r="N138" s="162">
        <v>0</v>
      </c>
      <c r="O138" s="162">
        <v>0</v>
      </c>
      <c r="P138" s="162">
        <v>0</v>
      </c>
      <c r="Q138" s="162">
        <v>869</v>
      </c>
      <c r="R138" s="162">
        <v>528</v>
      </c>
      <c r="S138" s="162">
        <v>341</v>
      </c>
      <c r="T138" s="162">
        <v>180</v>
      </c>
      <c r="U138" s="162">
        <v>180</v>
      </c>
      <c r="V138" s="162">
        <v>168</v>
      </c>
      <c r="W138" s="162">
        <v>165</v>
      </c>
      <c r="X138" s="162">
        <v>176</v>
      </c>
      <c r="Y138" s="162">
        <v>0</v>
      </c>
      <c r="Z138" s="162">
        <v>869</v>
      </c>
      <c r="AA138" s="162">
        <v>173.8</v>
      </c>
      <c r="AB138" s="162">
        <v>0</v>
      </c>
      <c r="AC138" s="162">
        <v>0</v>
      </c>
      <c r="AD138" s="162">
        <v>461.99999999999983</v>
      </c>
      <c r="AE138" s="162">
        <v>584.99999999999989</v>
      </c>
      <c r="AF138" s="162">
        <v>0</v>
      </c>
      <c r="AG138" s="162">
        <v>0</v>
      </c>
      <c r="AH138" s="162">
        <v>0</v>
      </c>
      <c r="AI138" s="162">
        <v>0</v>
      </c>
      <c r="AJ138" s="162">
        <v>0</v>
      </c>
      <c r="AK138" s="162">
        <v>0</v>
      </c>
      <c r="AL138" s="162">
        <v>0</v>
      </c>
      <c r="AM138" s="162">
        <v>17.999999999999968</v>
      </c>
      <c r="AN138" s="162">
        <v>5.9999999999999956</v>
      </c>
      <c r="AO138" s="162">
        <v>30.999999999999957</v>
      </c>
      <c r="AP138" s="162">
        <v>62.999999999999972</v>
      </c>
      <c r="AQ138" s="162">
        <v>98.999999999999659</v>
      </c>
      <c r="AR138" s="162">
        <v>417.99999999999989</v>
      </c>
      <c r="AS138" s="162">
        <v>234.00000000000031</v>
      </c>
      <c r="AT138" s="162">
        <v>0</v>
      </c>
      <c r="AU138" s="162">
        <v>0</v>
      </c>
      <c r="AV138" s="162">
        <v>0</v>
      </c>
      <c r="AW138" s="162">
        <v>23.133101851851876</v>
      </c>
      <c r="AX138" s="162">
        <v>42.243055555555543</v>
      </c>
      <c r="AY138" s="162">
        <v>91.52662037037031</v>
      </c>
      <c r="AZ138" s="162">
        <v>12.041570438799077</v>
      </c>
      <c r="BA138" s="162">
        <v>0</v>
      </c>
      <c r="BB138" s="162">
        <v>0</v>
      </c>
      <c r="BC138" s="162">
        <v>96.387096774193552</v>
      </c>
      <c r="BD138" s="162">
        <v>96.387096774193552</v>
      </c>
      <c r="BE138" s="162">
        <v>89.961290322580652</v>
      </c>
      <c r="BF138" s="162">
        <v>94.285714285714207</v>
      </c>
      <c r="BG138" s="162">
        <v>106.66666666666666</v>
      </c>
      <c r="BH138" s="162">
        <v>304.30826775249153</v>
      </c>
      <c r="BI138" s="162">
        <v>0</v>
      </c>
      <c r="BJ138" s="162">
        <v>16.939493087557619</v>
      </c>
      <c r="BK138" s="162">
        <v>0</v>
      </c>
      <c r="BL138" s="162">
        <v>1.329</v>
      </c>
      <c r="BM138" s="162">
        <v>0</v>
      </c>
      <c r="BN138" s="171">
        <v>0</v>
      </c>
      <c r="BO138" s="162">
        <v>0</v>
      </c>
      <c r="BP138" s="162">
        <v>0</v>
      </c>
      <c r="BQ138" s="162">
        <v>1</v>
      </c>
    </row>
    <row r="139" spans="1:69" x14ac:dyDescent="0.3">
      <c r="A139" s="160">
        <v>148226</v>
      </c>
      <c r="B139" s="160">
        <v>3414011</v>
      </c>
      <c r="C139" s="165" t="s">
        <v>592</v>
      </c>
      <c r="D139" s="166" t="s">
        <v>5</v>
      </c>
      <c r="E139" s="163" t="s">
        <v>584</v>
      </c>
      <c r="F139" s="162">
        <v>1</v>
      </c>
      <c r="G139" s="162">
        <v>0</v>
      </c>
      <c r="H139" s="162">
        <v>0</v>
      </c>
      <c r="I139" s="162">
        <v>0</v>
      </c>
      <c r="J139" s="162">
        <v>5</v>
      </c>
      <c r="K139" s="162">
        <v>3</v>
      </c>
      <c r="L139" s="162">
        <v>2</v>
      </c>
      <c r="M139" s="162">
        <v>1317</v>
      </c>
      <c r="N139" s="162">
        <v>0</v>
      </c>
      <c r="O139" s="162">
        <v>0</v>
      </c>
      <c r="P139" s="162">
        <v>0</v>
      </c>
      <c r="Q139" s="162">
        <v>1317</v>
      </c>
      <c r="R139" s="162">
        <v>806</v>
      </c>
      <c r="S139" s="162">
        <v>511</v>
      </c>
      <c r="T139" s="162">
        <v>269</v>
      </c>
      <c r="U139" s="162">
        <v>262</v>
      </c>
      <c r="V139" s="162">
        <v>275</v>
      </c>
      <c r="W139" s="162">
        <v>258</v>
      </c>
      <c r="X139" s="162">
        <v>253</v>
      </c>
      <c r="Y139" s="162">
        <v>0</v>
      </c>
      <c r="Z139" s="162">
        <v>1317</v>
      </c>
      <c r="AA139" s="162">
        <v>263.39999999999998</v>
      </c>
      <c r="AB139" s="162">
        <v>0</v>
      </c>
      <c r="AC139" s="162">
        <v>0</v>
      </c>
      <c r="AD139" s="162">
        <v>639.00000000000057</v>
      </c>
      <c r="AE139" s="162">
        <v>785.99999999999932</v>
      </c>
      <c r="AF139" s="162">
        <v>0</v>
      </c>
      <c r="AG139" s="162">
        <v>0</v>
      </c>
      <c r="AH139" s="162">
        <v>0</v>
      </c>
      <c r="AI139" s="162">
        <v>0</v>
      </c>
      <c r="AJ139" s="162">
        <v>0</v>
      </c>
      <c r="AK139" s="162">
        <v>0</v>
      </c>
      <c r="AL139" s="162">
        <v>0</v>
      </c>
      <c r="AM139" s="162">
        <v>36.275439938791166</v>
      </c>
      <c r="AN139" s="162">
        <v>16.122417750573806</v>
      </c>
      <c r="AO139" s="162">
        <v>25.191277735271562</v>
      </c>
      <c r="AP139" s="162">
        <v>146.10941086457493</v>
      </c>
      <c r="AQ139" s="162">
        <v>172.30833970925752</v>
      </c>
      <c r="AR139" s="162">
        <v>482.66488140780388</v>
      </c>
      <c r="AS139" s="162">
        <v>438.32823259372606</v>
      </c>
      <c r="AT139" s="162">
        <v>0</v>
      </c>
      <c r="AU139" s="162">
        <v>0</v>
      </c>
      <c r="AV139" s="162">
        <v>0</v>
      </c>
      <c r="AW139" s="162">
        <v>24.000000000000018</v>
      </c>
      <c r="AX139" s="162">
        <v>41.000000000000021</v>
      </c>
      <c r="AY139" s="162">
        <v>53.999999999999972</v>
      </c>
      <c r="AZ139" s="162">
        <v>21.373261205564141</v>
      </c>
      <c r="BA139" s="162">
        <v>0</v>
      </c>
      <c r="BB139" s="162">
        <v>0</v>
      </c>
      <c r="BC139" s="162">
        <v>111.73846153846144</v>
      </c>
      <c r="BD139" s="162">
        <v>108.83076923076914</v>
      </c>
      <c r="BE139" s="162">
        <v>114.23076923076913</v>
      </c>
      <c r="BF139" s="162">
        <v>99.802469135802568</v>
      </c>
      <c r="BG139" s="162">
        <v>111.23275862068962</v>
      </c>
      <c r="BH139" s="162">
        <v>344.06227183296511</v>
      </c>
      <c r="BI139" s="162">
        <v>0</v>
      </c>
      <c r="BJ139" s="162">
        <v>0</v>
      </c>
      <c r="BK139" s="162">
        <v>0</v>
      </c>
      <c r="BL139" s="162">
        <v>1.115</v>
      </c>
      <c r="BM139" s="162">
        <v>0</v>
      </c>
      <c r="BN139" s="171">
        <v>0</v>
      </c>
      <c r="BO139" s="162">
        <v>0</v>
      </c>
      <c r="BP139" s="162">
        <v>0</v>
      </c>
      <c r="BQ139" s="162">
        <v>1</v>
      </c>
    </row>
    <row r="140" spans="1:69" x14ac:dyDescent="0.3">
      <c r="A140" s="160">
        <v>148655</v>
      </c>
      <c r="B140" s="160">
        <v>3414012</v>
      </c>
      <c r="C140" s="165" t="s">
        <v>300</v>
      </c>
      <c r="D140" s="166" t="s">
        <v>5</v>
      </c>
      <c r="E140" s="163" t="s">
        <v>584</v>
      </c>
      <c r="F140" s="162">
        <v>1</v>
      </c>
      <c r="G140" s="162">
        <v>0</v>
      </c>
      <c r="H140" s="162">
        <v>0</v>
      </c>
      <c r="I140" s="162">
        <v>0</v>
      </c>
      <c r="J140" s="162">
        <v>5</v>
      </c>
      <c r="K140" s="162">
        <v>3</v>
      </c>
      <c r="L140" s="162">
        <v>2</v>
      </c>
      <c r="M140" s="162">
        <v>825</v>
      </c>
      <c r="N140" s="162">
        <v>0</v>
      </c>
      <c r="O140" s="162">
        <v>0</v>
      </c>
      <c r="P140" s="162">
        <v>0</v>
      </c>
      <c r="Q140" s="162">
        <v>825</v>
      </c>
      <c r="R140" s="162">
        <v>510</v>
      </c>
      <c r="S140" s="162">
        <v>315</v>
      </c>
      <c r="T140" s="162">
        <v>163</v>
      </c>
      <c r="U140" s="162">
        <v>171</v>
      </c>
      <c r="V140" s="162">
        <v>176</v>
      </c>
      <c r="W140" s="162">
        <v>158</v>
      </c>
      <c r="X140" s="162">
        <v>157</v>
      </c>
      <c r="Y140" s="162">
        <v>0</v>
      </c>
      <c r="Z140" s="162">
        <v>825</v>
      </c>
      <c r="AA140" s="162">
        <v>165</v>
      </c>
      <c r="AB140" s="162">
        <v>0</v>
      </c>
      <c r="AC140" s="162">
        <v>0</v>
      </c>
      <c r="AD140" s="162">
        <v>369.9999999999996</v>
      </c>
      <c r="AE140" s="162">
        <v>438.99999999999989</v>
      </c>
      <c r="AF140" s="162">
        <v>0</v>
      </c>
      <c r="AG140" s="162">
        <v>0</v>
      </c>
      <c r="AH140" s="162">
        <v>0</v>
      </c>
      <c r="AI140" s="162">
        <v>0</v>
      </c>
      <c r="AJ140" s="162">
        <v>0</v>
      </c>
      <c r="AK140" s="162">
        <v>0</v>
      </c>
      <c r="AL140" s="162">
        <v>0</v>
      </c>
      <c r="AM140" s="162">
        <v>128.08679706601433</v>
      </c>
      <c r="AN140" s="162">
        <v>42.359413202933972</v>
      </c>
      <c r="AO140" s="162">
        <v>108.92420537897333</v>
      </c>
      <c r="AP140" s="162">
        <v>120.01833740831303</v>
      </c>
      <c r="AQ140" s="162">
        <v>75.64180929095356</v>
      </c>
      <c r="AR140" s="162">
        <v>176.49755501222461</v>
      </c>
      <c r="AS140" s="162">
        <v>173.47188264058701</v>
      </c>
      <c r="AT140" s="162">
        <v>0</v>
      </c>
      <c r="AU140" s="162">
        <v>0</v>
      </c>
      <c r="AV140" s="162">
        <v>0</v>
      </c>
      <c r="AW140" s="162">
        <v>13.000000000000036</v>
      </c>
      <c r="AX140" s="162">
        <v>15.000000000000014</v>
      </c>
      <c r="AY140" s="162">
        <v>24.999999999999996</v>
      </c>
      <c r="AZ140" s="162">
        <v>8.0097087378640772</v>
      </c>
      <c r="BA140" s="162">
        <v>0</v>
      </c>
      <c r="BB140" s="162">
        <v>0</v>
      </c>
      <c r="BC140" s="162">
        <v>66.946428571428612</v>
      </c>
      <c r="BD140" s="162">
        <v>70.232142857142904</v>
      </c>
      <c r="BE140" s="162">
        <v>72.285714285714334</v>
      </c>
      <c r="BF140" s="162">
        <v>67.865771812080553</v>
      </c>
      <c r="BG140" s="162">
        <v>60.542483660130756</v>
      </c>
      <c r="BH140" s="162">
        <v>213.45623610727978</v>
      </c>
      <c r="BI140" s="162">
        <v>0</v>
      </c>
      <c r="BJ140" s="162">
        <v>1.4999999999999867</v>
      </c>
      <c r="BK140" s="162">
        <v>0</v>
      </c>
      <c r="BL140" s="162">
        <v>1.726</v>
      </c>
      <c r="BM140" s="162">
        <v>0</v>
      </c>
      <c r="BN140" s="171">
        <v>0</v>
      </c>
      <c r="BO140" s="162">
        <v>0</v>
      </c>
      <c r="BP140" s="162">
        <v>0</v>
      </c>
      <c r="BQ140" s="162">
        <v>1</v>
      </c>
    </row>
    <row r="141" spans="1:69" x14ac:dyDescent="0.3">
      <c r="A141" s="160">
        <v>138696</v>
      </c>
      <c r="B141" s="160">
        <v>3414306</v>
      </c>
      <c r="C141" s="165" t="s">
        <v>593</v>
      </c>
      <c r="D141" s="166" t="s">
        <v>5</v>
      </c>
      <c r="E141" s="163" t="s">
        <v>584</v>
      </c>
      <c r="F141" s="162">
        <v>1</v>
      </c>
      <c r="G141" s="162">
        <v>0</v>
      </c>
      <c r="H141" s="162">
        <v>0</v>
      </c>
      <c r="I141" s="162">
        <v>0</v>
      </c>
      <c r="J141" s="162">
        <v>5</v>
      </c>
      <c r="K141" s="162">
        <v>3</v>
      </c>
      <c r="L141" s="162">
        <v>2</v>
      </c>
      <c r="M141" s="162">
        <v>901</v>
      </c>
      <c r="N141" s="162">
        <v>0</v>
      </c>
      <c r="O141" s="162">
        <v>0</v>
      </c>
      <c r="P141" s="162">
        <v>0</v>
      </c>
      <c r="Q141" s="162">
        <v>901</v>
      </c>
      <c r="R141" s="162">
        <v>548</v>
      </c>
      <c r="S141" s="162">
        <v>353</v>
      </c>
      <c r="T141" s="162">
        <v>182</v>
      </c>
      <c r="U141" s="162">
        <v>183</v>
      </c>
      <c r="V141" s="162">
        <v>183</v>
      </c>
      <c r="W141" s="162">
        <v>182</v>
      </c>
      <c r="X141" s="162">
        <v>171</v>
      </c>
      <c r="Y141" s="162">
        <v>0</v>
      </c>
      <c r="Z141" s="162">
        <v>901</v>
      </c>
      <c r="AA141" s="162">
        <v>180.2</v>
      </c>
      <c r="AB141" s="162">
        <v>0</v>
      </c>
      <c r="AC141" s="162">
        <v>0</v>
      </c>
      <c r="AD141" s="162">
        <v>283.9999999999996</v>
      </c>
      <c r="AE141" s="162">
        <v>359.00000000000028</v>
      </c>
      <c r="AF141" s="162">
        <v>0</v>
      </c>
      <c r="AG141" s="162">
        <v>0</v>
      </c>
      <c r="AH141" s="162">
        <v>0</v>
      </c>
      <c r="AI141" s="162">
        <v>0</v>
      </c>
      <c r="AJ141" s="162">
        <v>0</v>
      </c>
      <c r="AK141" s="162">
        <v>0</v>
      </c>
      <c r="AL141" s="162">
        <v>0</v>
      </c>
      <c r="AM141" s="162">
        <v>141.78683035714249</v>
      </c>
      <c r="AN141" s="162">
        <v>59.329241071428584</v>
      </c>
      <c r="AO141" s="162">
        <v>83.463169642857167</v>
      </c>
      <c r="AP141" s="162">
        <v>64.357142857142833</v>
      </c>
      <c r="AQ141" s="162">
        <v>93.51897321428585</v>
      </c>
      <c r="AR141" s="162">
        <v>339.88616071428584</v>
      </c>
      <c r="AS141" s="162">
        <v>118.65848214285752</v>
      </c>
      <c r="AT141" s="162">
        <v>0</v>
      </c>
      <c r="AU141" s="162">
        <v>0</v>
      </c>
      <c r="AV141" s="162">
        <v>0</v>
      </c>
      <c r="AW141" s="162">
        <v>8.0088888888888903</v>
      </c>
      <c r="AX141" s="162">
        <v>11.012222222222203</v>
      </c>
      <c r="AY141" s="162">
        <v>21.023333333333301</v>
      </c>
      <c r="AZ141" s="162">
        <v>6.0673400673400675</v>
      </c>
      <c r="BA141" s="162">
        <v>0</v>
      </c>
      <c r="BB141" s="162">
        <v>0</v>
      </c>
      <c r="BC141" s="162">
        <v>75.8333333333334</v>
      </c>
      <c r="BD141" s="162">
        <v>76.250000000000071</v>
      </c>
      <c r="BE141" s="162">
        <v>76.250000000000071</v>
      </c>
      <c r="BF141" s="162">
        <v>87.27485380116957</v>
      </c>
      <c r="BG141" s="162">
        <v>70.472727272727255</v>
      </c>
      <c r="BH141" s="162">
        <v>243.73730816362584</v>
      </c>
      <c r="BI141" s="162">
        <v>0</v>
      </c>
      <c r="BJ141" s="162">
        <v>0</v>
      </c>
      <c r="BK141" s="162">
        <v>0</v>
      </c>
      <c r="BL141" s="162">
        <v>1.29</v>
      </c>
      <c r="BM141" s="162">
        <v>0</v>
      </c>
      <c r="BN141" s="171">
        <v>0</v>
      </c>
      <c r="BO141" s="162">
        <v>0</v>
      </c>
      <c r="BP141" s="162">
        <v>0</v>
      </c>
      <c r="BQ141" s="162">
        <v>1</v>
      </c>
    </row>
    <row r="142" spans="1:69" x14ac:dyDescent="0.3">
      <c r="A142" s="160">
        <v>138183</v>
      </c>
      <c r="B142" s="160">
        <v>3414787</v>
      </c>
      <c r="C142" s="165" t="s">
        <v>298</v>
      </c>
      <c r="D142" s="166" t="s">
        <v>5</v>
      </c>
      <c r="E142" s="163" t="s">
        <v>584</v>
      </c>
      <c r="F142" s="162">
        <v>1</v>
      </c>
      <c r="G142" s="162">
        <v>0</v>
      </c>
      <c r="H142" s="162">
        <v>0</v>
      </c>
      <c r="I142" s="162">
        <v>0</v>
      </c>
      <c r="J142" s="162">
        <v>5</v>
      </c>
      <c r="K142" s="162">
        <v>3</v>
      </c>
      <c r="L142" s="162">
        <v>2</v>
      </c>
      <c r="M142" s="162">
        <v>776</v>
      </c>
      <c r="N142" s="162">
        <v>0</v>
      </c>
      <c r="O142" s="162">
        <v>0</v>
      </c>
      <c r="P142" s="162">
        <v>0</v>
      </c>
      <c r="Q142" s="162">
        <v>776</v>
      </c>
      <c r="R142" s="162">
        <v>478</v>
      </c>
      <c r="S142" s="162">
        <v>298</v>
      </c>
      <c r="T142" s="162">
        <v>168</v>
      </c>
      <c r="U142" s="162">
        <v>150</v>
      </c>
      <c r="V142" s="162">
        <v>160</v>
      </c>
      <c r="W142" s="162">
        <v>148</v>
      </c>
      <c r="X142" s="162">
        <v>150</v>
      </c>
      <c r="Y142" s="162">
        <v>0</v>
      </c>
      <c r="Z142" s="162">
        <v>776</v>
      </c>
      <c r="AA142" s="162">
        <v>155.19999999999999</v>
      </c>
      <c r="AB142" s="162">
        <v>0</v>
      </c>
      <c r="AC142" s="162">
        <v>0</v>
      </c>
      <c r="AD142" s="162">
        <v>192.46437994722993</v>
      </c>
      <c r="AE142" s="162">
        <v>239.5567282321899</v>
      </c>
      <c r="AF142" s="162">
        <v>0</v>
      </c>
      <c r="AG142" s="162">
        <v>0</v>
      </c>
      <c r="AH142" s="162">
        <v>0</v>
      </c>
      <c r="AI142" s="162">
        <v>0</v>
      </c>
      <c r="AJ142" s="162">
        <v>0</v>
      </c>
      <c r="AK142" s="162">
        <v>0</v>
      </c>
      <c r="AL142" s="162">
        <v>0</v>
      </c>
      <c r="AM142" s="162">
        <v>239.87318361955084</v>
      </c>
      <c r="AN142" s="162">
        <v>35.878467635402899</v>
      </c>
      <c r="AO142" s="162">
        <v>64.581241743725229</v>
      </c>
      <c r="AP142" s="162">
        <v>51.254953764861334</v>
      </c>
      <c r="AQ142" s="162">
        <v>64.581241743725229</v>
      </c>
      <c r="AR142" s="162">
        <v>213.22060766182304</v>
      </c>
      <c r="AS142" s="162">
        <v>106.61030383091114</v>
      </c>
      <c r="AT142" s="162">
        <v>0</v>
      </c>
      <c r="AU142" s="162">
        <v>0</v>
      </c>
      <c r="AV142" s="162">
        <v>0</v>
      </c>
      <c r="AW142" s="162">
        <v>9.2380952380952355</v>
      </c>
      <c r="AX142" s="162">
        <v>14.370370370370356</v>
      </c>
      <c r="AY142" s="162">
        <v>18.476190476190471</v>
      </c>
      <c r="AZ142" s="162">
        <v>6.1587301587301582</v>
      </c>
      <c r="BA142" s="162">
        <v>0</v>
      </c>
      <c r="BB142" s="162">
        <v>0</v>
      </c>
      <c r="BC142" s="162">
        <v>24.640000000000057</v>
      </c>
      <c r="BD142" s="162">
        <v>22.00000000000005</v>
      </c>
      <c r="BE142" s="162">
        <v>23.466666666666718</v>
      </c>
      <c r="BF142" s="162">
        <v>39.886524822695065</v>
      </c>
      <c r="BG142" s="162">
        <v>40.909090909090949</v>
      </c>
      <c r="BH142" s="162">
        <v>94.345725657968941</v>
      </c>
      <c r="BI142" s="162">
        <v>0</v>
      </c>
      <c r="BJ142" s="162">
        <v>0</v>
      </c>
      <c r="BK142" s="162">
        <v>0</v>
      </c>
      <c r="BL142" s="162">
        <v>0.68100000000000005</v>
      </c>
      <c r="BM142" s="162">
        <v>0</v>
      </c>
      <c r="BN142" s="171">
        <v>0</v>
      </c>
      <c r="BO142" s="162">
        <v>0</v>
      </c>
      <c r="BP142" s="162">
        <v>0</v>
      </c>
      <c r="BQ142" s="162">
        <v>1</v>
      </c>
    </row>
    <row r="143" spans="1:69" x14ac:dyDescent="0.3">
      <c r="A143" s="160">
        <v>136409</v>
      </c>
      <c r="B143" s="160">
        <v>3414797</v>
      </c>
      <c r="C143" s="165" t="s">
        <v>311</v>
      </c>
      <c r="D143" s="166" t="s">
        <v>5</v>
      </c>
      <c r="E143" s="163" t="s">
        <v>584</v>
      </c>
      <c r="F143" s="162">
        <v>1</v>
      </c>
      <c r="G143" s="162">
        <v>0</v>
      </c>
      <c r="H143" s="162">
        <v>0</v>
      </c>
      <c r="I143" s="162">
        <v>0</v>
      </c>
      <c r="J143" s="162">
        <v>5</v>
      </c>
      <c r="K143" s="162">
        <v>3</v>
      </c>
      <c r="L143" s="162">
        <v>2</v>
      </c>
      <c r="M143" s="162">
        <v>348</v>
      </c>
      <c r="N143" s="162">
        <v>0</v>
      </c>
      <c r="O143" s="162">
        <v>0</v>
      </c>
      <c r="P143" s="162">
        <v>0</v>
      </c>
      <c r="Q143" s="162">
        <v>348</v>
      </c>
      <c r="R143" s="162">
        <v>205</v>
      </c>
      <c r="S143" s="162">
        <v>143</v>
      </c>
      <c r="T143" s="162">
        <v>57</v>
      </c>
      <c r="U143" s="162">
        <v>64</v>
      </c>
      <c r="V143" s="162">
        <v>84</v>
      </c>
      <c r="W143" s="162">
        <v>64</v>
      </c>
      <c r="X143" s="162">
        <v>79</v>
      </c>
      <c r="Y143" s="162">
        <v>0</v>
      </c>
      <c r="Z143" s="162">
        <v>348</v>
      </c>
      <c r="AA143" s="162">
        <v>69.599999999999994</v>
      </c>
      <c r="AB143" s="162">
        <v>0</v>
      </c>
      <c r="AC143" s="162">
        <v>0</v>
      </c>
      <c r="AD143" s="162">
        <v>183.99999999999997</v>
      </c>
      <c r="AE143" s="162">
        <v>243.00000000000017</v>
      </c>
      <c r="AF143" s="162">
        <v>0</v>
      </c>
      <c r="AG143" s="162">
        <v>0</v>
      </c>
      <c r="AH143" s="162">
        <v>0</v>
      </c>
      <c r="AI143" s="162">
        <v>0</v>
      </c>
      <c r="AJ143" s="162">
        <v>0</v>
      </c>
      <c r="AK143" s="162">
        <v>0</v>
      </c>
      <c r="AL143" s="162">
        <v>0</v>
      </c>
      <c r="AM143" s="162">
        <v>16.046109510086445</v>
      </c>
      <c r="AN143" s="162">
        <v>13.037463976945261</v>
      </c>
      <c r="AO143" s="162">
        <v>20.05763688760808</v>
      </c>
      <c r="AP143" s="162">
        <v>18.051873198847247</v>
      </c>
      <c r="AQ143" s="162">
        <v>27.077809798270906</v>
      </c>
      <c r="AR143" s="162">
        <v>157.45244956772336</v>
      </c>
      <c r="AS143" s="162">
        <v>96.276657060518744</v>
      </c>
      <c r="AT143" s="162">
        <v>0</v>
      </c>
      <c r="AU143" s="162">
        <v>0</v>
      </c>
      <c r="AV143" s="162">
        <v>0</v>
      </c>
      <c r="AW143" s="162">
        <v>7.9999999999999867</v>
      </c>
      <c r="AX143" s="162">
        <v>13.000000000000012</v>
      </c>
      <c r="AY143" s="162">
        <v>21</v>
      </c>
      <c r="AZ143" s="162">
        <v>2.7401574803149606</v>
      </c>
      <c r="BA143" s="162">
        <v>0</v>
      </c>
      <c r="BB143" s="162">
        <v>0</v>
      </c>
      <c r="BC143" s="162">
        <v>32.915492957746459</v>
      </c>
      <c r="BD143" s="162">
        <v>36.957746478873219</v>
      </c>
      <c r="BE143" s="162">
        <v>48.507042253521099</v>
      </c>
      <c r="BF143" s="162">
        <v>40.53333333333331</v>
      </c>
      <c r="BG143" s="162">
        <v>40.597222222222229</v>
      </c>
      <c r="BH143" s="162">
        <v>125.72555704274681</v>
      </c>
      <c r="BI143" s="162">
        <v>0</v>
      </c>
      <c r="BJ143" s="162">
        <v>2.1862824207492646</v>
      </c>
      <c r="BK143" s="162">
        <v>0</v>
      </c>
      <c r="BL143" s="162">
        <v>1.9419999999999999</v>
      </c>
      <c r="BM143" s="162">
        <v>0.84000000000000008</v>
      </c>
      <c r="BN143" s="171">
        <v>0</v>
      </c>
      <c r="BO143" s="162">
        <v>0</v>
      </c>
      <c r="BP143" s="162">
        <v>0</v>
      </c>
      <c r="BQ143" s="162">
        <v>1</v>
      </c>
    </row>
    <row r="144" spans="1:69" x14ac:dyDescent="0.3">
      <c r="A144" s="160">
        <v>138463</v>
      </c>
      <c r="B144" s="160">
        <v>3415400</v>
      </c>
      <c r="C144" s="165" t="s">
        <v>305</v>
      </c>
      <c r="D144" s="166" t="s">
        <v>5</v>
      </c>
      <c r="E144" s="163" t="s">
        <v>584</v>
      </c>
      <c r="F144" s="162">
        <v>1</v>
      </c>
      <c r="G144" s="162">
        <v>0</v>
      </c>
      <c r="H144" s="162">
        <v>0</v>
      </c>
      <c r="I144" s="162">
        <v>0</v>
      </c>
      <c r="J144" s="162">
        <v>5</v>
      </c>
      <c r="K144" s="162">
        <v>3</v>
      </c>
      <c r="L144" s="162">
        <v>2</v>
      </c>
      <c r="M144" s="162">
        <v>984</v>
      </c>
      <c r="N144" s="162">
        <v>0</v>
      </c>
      <c r="O144" s="162">
        <v>0</v>
      </c>
      <c r="P144" s="162">
        <v>0</v>
      </c>
      <c r="Q144" s="162">
        <v>984</v>
      </c>
      <c r="R144" s="162">
        <v>621</v>
      </c>
      <c r="S144" s="162">
        <v>363</v>
      </c>
      <c r="T144" s="162">
        <v>199</v>
      </c>
      <c r="U144" s="162">
        <v>211</v>
      </c>
      <c r="V144" s="162">
        <v>211</v>
      </c>
      <c r="W144" s="162">
        <v>185</v>
      </c>
      <c r="X144" s="162">
        <v>178</v>
      </c>
      <c r="Y144" s="162">
        <v>0</v>
      </c>
      <c r="Z144" s="162">
        <v>984</v>
      </c>
      <c r="AA144" s="162">
        <v>196.8</v>
      </c>
      <c r="AB144" s="162">
        <v>0</v>
      </c>
      <c r="AC144" s="162">
        <v>0</v>
      </c>
      <c r="AD144" s="162">
        <v>207.0000000000004</v>
      </c>
      <c r="AE144" s="162">
        <v>266.00000000000051</v>
      </c>
      <c r="AF144" s="162">
        <v>0</v>
      </c>
      <c r="AG144" s="162">
        <v>0</v>
      </c>
      <c r="AH144" s="162">
        <v>0</v>
      </c>
      <c r="AI144" s="162">
        <v>0</v>
      </c>
      <c r="AJ144" s="162">
        <v>0</v>
      </c>
      <c r="AK144" s="162">
        <v>0</v>
      </c>
      <c r="AL144" s="162">
        <v>0</v>
      </c>
      <c r="AM144" s="162">
        <v>449.82857142857131</v>
      </c>
      <c r="AN144" s="162">
        <v>59.240816326530656</v>
      </c>
      <c r="AO144" s="162">
        <v>116.47346938775559</v>
      </c>
      <c r="AP144" s="162">
        <v>57.23265306122444</v>
      </c>
      <c r="AQ144" s="162">
        <v>74.302040816326581</v>
      </c>
      <c r="AR144" s="162">
        <v>122.49795918367312</v>
      </c>
      <c r="AS144" s="162">
        <v>104.42448979591853</v>
      </c>
      <c r="AT144" s="162">
        <v>0</v>
      </c>
      <c r="AU144" s="162">
        <v>0</v>
      </c>
      <c r="AV144" s="162">
        <v>0</v>
      </c>
      <c r="AW144" s="162">
        <v>3.0030518819938998</v>
      </c>
      <c r="AX144" s="162">
        <v>3.0030518819938998</v>
      </c>
      <c r="AY144" s="162">
        <v>5.005086469989827</v>
      </c>
      <c r="AZ144" s="162">
        <v>4.0914760914760917</v>
      </c>
      <c r="BA144" s="162">
        <v>0</v>
      </c>
      <c r="BB144" s="162">
        <v>0</v>
      </c>
      <c r="BC144" s="162">
        <v>74.746341463414637</v>
      </c>
      <c r="BD144" s="162">
        <v>79.253658536585363</v>
      </c>
      <c r="BE144" s="162">
        <v>79.253658536585363</v>
      </c>
      <c r="BF144" s="162">
        <v>70.279329608938625</v>
      </c>
      <c r="BG144" s="162">
        <v>71.2</v>
      </c>
      <c r="BH144" s="162">
        <v>236.52770845654231</v>
      </c>
      <c r="BI144" s="162">
        <v>0</v>
      </c>
      <c r="BJ144" s="162">
        <v>0</v>
      </c>
      <c r="BK144" s="162">
        <v>0</v>
      </c>
      <c r="BL144" s="162">
        <v>1.3220000000000001</v>
      </c>
      <c r="BM144" s="162">
        <v>0</v>
      </c>
      <c r="BN144" s="171">
        <v>0</v>
      </c>
      <c r="BO144" s="162">
        <v>0</v>
      </c>
      <c r="BP144" s="162">
        <v>0</v>
      </c>
      <c r="BQ144" s="162">
        <v>1</v>
      </c>
    </row>
    <row r="145" spans="1:69" x14ac:dyDescent="0.3">
      <c r="A145" s="160">
        <v>138850</v>
      </c>
      <c r="B145" s="160">
        <v>3415402</v>
      </c>
      <c r="C145" s="165" t="s">
        <v>306</v>
      </c>
      <c r="D145" s="166" t="s">
        <v>5</v>
      </c>
      <c r="E145" s="163" t="s">
        <v>584</v>
      </c>
      <c r="F145" s="162">
        <v>1</v>
      </c>
      <c r="G145" s="162">
        <v>0</v>
      </c>
      <c r="H145" s="162">
        <v>0</v>
      </c>
      <c r="I145" s="162">
        <v>0</v>
      </c>
      <c r="J145" s="162">
        <v>5</v>
      </c>
      <c r="K145" s="162">
        <v>3</v>
      </c>
      <c r="L145" s="162">
        <v>2</v>
      </c>
      <c r="M145" s="162">
        <v>841</v>
      </c>
      <c r="N145" s="162">
        <v>0</v>
      </c>
      <c r="O145" s="162">
        <v>0</v>
      </c>
      <c r="P145" s="162">
        <v>0</v>
      </c>
      <c r="Q145" s="162">
        <v>841</v>
      </c>
      <c r="R145" s="162">
        <v>517</v>
      </c>
      <c r="S145" s="162">
        <v>324</v>
      </c>
      <c r="T145" s="162">
        <v>161</v>
      </c>
      <c r="U145" s="162">
        <v>168</v>
      </c>
      <c r="V145" s="162">
        <v>188</v>
      </c>
      <c r="W145" s="162">
        <v>157</v>
      </c>
      <c r="X145" s="162">
        <v>167</v>
      </c>
      <c r="Y145" s="162">
        <v>0</v>
      </c>
      <c r="Z145" s="162">
        <v>841</v>
      </c>
      <c r="AA145" s="162">
        <v>168.2</v>
      </c>
      <c r="AB145" s="162">
        <v>0</v>
      </c>
      <c r="AC145" s="162">
        <v>0</v>
      </c>
      <c r="AD145" s="162">
        <v>120.9999999999997</v>
      </c>
      <c r="AE145" s="162">
        <v>155.9999999999996</v>
      </c>
      <c r="AF145" s="162">
        <v>0</v>
      </c>
      <c r="AG145" s="162">
        <v>0</v>
      </c>
      <c r="AH145" s="162">
        <v>0</v>
      </c>
      <c r="AI145" s="162">
        <v>0</v>
      </c>
      <c r="AJ145" s="162">
        <v>0</v>
      </c>
      <c r="AK145" s="162">
        <v>0</v>
      </c>
      <c r="AL145" s="162">
        <v>0</v>
      </c>
      <c r="AM145" s="162">
        <v>448.53333333333302</v>
      </c>
      <c r="AN145" s="162">
        <v>57.067857142857171</v>
      </c>
      <c r="AO145" s="162">
        <v>52.061904761904756</v>
      </c>
      <c r="AP145" s="162">
        <v>41.048809523809517</v>
      </c>
      <c r="AQ145" s="162">
        <v>48.057142857142821</v>
      </c>
      <c r="AR145" s="162">
        <v>112.13333333333306</v>
      </c>
      <c r="AS145" s="162">
        <v>82.097619047619034</v>
      </c>
      <c r="AT145" s="162">
        <v>0</v>
      </c>
      <c r="AU145" s="162">
        <v>0</v>
      </c>
      <c r="AV145" s="162">
        <v>0</v>
      </c>
      <c r="AW145" s="162">
        <v>1.0011904761904757</v>
      </c>
      <c r="AX145" s="162">
        <v>2.0023809523809515</v>
      </c>
      <c r="AY145" s="162">
        <v>4.004761904761903</v>
      </c>
      <c r="AZ145" s="162">
        <v>11.872941176470588</v>
      </c>
      <c r="BA145" s="162">
        <v>0</v>
      </c>
      <c r="BB145" s="162">
        <v>0</v>
      </c>
      <c r="BC145" s="162">
        <v>38.086021505376308</v>
      </c>
      <c r="BD145" s="162">
        <v>39.741935483870925</v>
      </c>
      <c r="BE145" s="162">
        <v>44.473118279569846</v>
      </c>
      <c r="BF145" s="162">
        <v>34.662337662337698</v>
      </c>
      <c r="BG145" s="162">
        <v>49.896341463414622</v>
      </c>
      <c r="BH145" s="162">
        <v>129.92014089139579</v>
      </c>
      <c r="BI145" s="162">
        <v>0</v>
      </c>
      <c r="BJ145" s="162">
        <v>0</v>
      </c>
      <c r="BK145" s="162">
        <v>0</v>
      </c>
      <c r="BL145" s="162">
        <v>1.2410000000000001</v>
      </c>
      <c r="BM145" s="162">
        <v>0</v>
      </c>
      <c r="BN145" s="171">
        <v>0</v>
      </c>
      <c r="BO145" s="162">
        <v>0</v>
      </c>
      <c r="BP145" s="162">
        <v>0</v>
      </c>
      <c r="BQ145" s="162">
        <v>1</v>
      </c>
    </row>
    <row r="146" spans="1:69" x14ac:dyDescent="0.3">
      <c r="A146" s="160">
        <v>137916</v>
      </c>
      <c r="B146" s="160">
        <v>3415404</v>
      </c>
      <c r="C146" s="165" t="s">
        <v>310</v>
      </c>
      <c r="D146" s="166" t="s">
        <v>5</v>
      </c>
      <c r="E146" s="163" t="s">
        <v>584</v>
      </c>
      <c r="F146" s="162">
        <v>1</v>
      </c>
      <c r="G146" s="162">
        <v>0</v>
      </c>
      <c r="H146" s="162">
        <v>0</v>
      </c>
      <c r="I146" s="162">
        <v>0</v>
      </c>
      <c r="J146" s="162">
        <v>5</v>
      </c>
      <c r="K146" s="162">
        <v>3</v>
      </c>
      <c r="L146" s="162">
        <v>2</v>
      </c>
      <c r="M146" s="162">
        <v>901</v>
      </c>
      <c r="N146" s="162">
        <v>0</v>
      </c>
      <c r="O146" s="162">
        <v>0</v>
      </c>
      <c r="P146" s="162">
        <v>0</v>
      </c>
      <c r="Q146" s="162">
        <v>901</v>
      </c>
      <c r="R146" s="162">
        <v>540</v>
      </c>
      <c r="S146" s="162">
        <v>361</v>
      </c>
      <c r="T146" s="162">
        <v>182</v>
      </c>
      <c r="U146" s="162">
        <v>181</v>
      </c>
      <c r="V146" s="162">
        <v>177</v>
      </c>
      <c r="W146" s="162">
        <v>182</v>
      </c>
      <c r="X146" s="162">
        <v>179</v>
      </c>
      <c r="Y146" s="162">
        <v>0</v>
      </c>
      <c r="Z146" s="162">
        <v>901</v>
      </c>
      <c r="AA146" s="162">
        <v>180.2</v>
      </c>
      <c r="AB146" s="162">
        <v>0</v>
      </c>
      <c r="AC146" s="162">
        <v>0</v>
      </c>
      <c r="AD146" s="162">
        <v>101.99999999999972</v>
      </c>
      <c r="AE146" s="162">
        <v>166.0000000000002</v>
      </c>
      <c r="AF146" s="162">
        <v>0</v>
      </c>
      <c r="AG146" s="162">
        <v>0</v>
      </c>
      <c r="AH146" s="162">
        <v>0</v>
      </c>
      <c r="AI146" s="162">
        <v>0</v>
      </c>
      <c r="AJ146" s="162">
        <v>0</v>
      </c>
      <c r="AK146" s="162">
        <v>0</v>
      </c>
      <c r="AL146" s="162">
        <v>0</v>
      </c>
      <c r="AM146" s="162">
        <v>540.39910813823838</v>
      </c>
      <c r="AN146" s="162">
        <v>52.231884057970994</v>
      </c>
      <c r="AO146" s="162">
        <v>54.240802675585307</v>
      </c>
      <c r="AP146" s="162">
        <v>34.151616499442589</v>
      </c>
      <c r="AQ146" s="162">
        <v>44.196209587513898</v>
      </c>
      <c r="AR146" s="162">
        <v>107.47714604236306</v>
      </c>
      <c r="AS146" s="162">
        <v>68.303232998885179</v>
      </c>
      <c r="AT146" s="162">
        <v>0</v>
      </c>
      <c r="AU146" s="162">
        <v>0</v>
      </c>
      <c r="AV146" s="162">
        <v>0</v>
      </c>
      <c r="AW146" s="162">
        <v>3.0066740823136779</v>
      </c>
      <c r="AX146" s="162">
        <v>4.0088987764182464</v>
      </c>
      <c r="AY146" s="162">
        <v>13.028921023359244</v>
      </c>
      <c r="AZ146" s="162">
        <v>1.0308924485125859</v>
      </c>
      <c r="BA146" s="162">
        <v>0</v>
      </c>
      <c r="BB146" s="162">
        <v>0</v>
      </c>
      <c r="BC146" s="162">
        <v>1.2214765100671132</v>
      </c>
      <c r="BD146" s="162">
        <v>1.2147651006711402</v>
      </c>
      <c r="BE146" s="162">
        <v>1.1879194630872476</v>
      </c>
      <c r="BF146" s="162">
        <v>0</v>
      </c>
      <c r="BG146" s="162">
        <v>0</v>
      </c>
      <c r="BH146" s="162">
        <v>2.3385672724832203</v>
      </c>
      <c r="BI146" s="162">
        <v>0</v>
      </c>
      <c r="BJ146" s="162">
        <v>0</v>
      </c>
      <c r="BK146" s="162">
        <v>0</v>
      </c>
      <c r="BL146" s="162">
        <v>0.88200000000000001</v>
      </c>
      <c r="BM146" s="162">
        <v>0</v>
      </c>
      <c r="BN146" s="171">
        <v>0</v>
      </c>
      <c r="BO146" s="162">
        <v>0</v>
      </c>
      <c r="BP146" s="162">
        <v>0</v>
      </c>
      <c r="BQ146" s="162">
        <v>1</v>
      </c>
    </row>
    <row r="147" spans="1:69" x14ac:dyDescent="0.3">
      <c r="A147" s="160">
        <v>136735</v>
      </c>
      <c r="B147" s="160">
        <v>3415900</v>
      </c>
      <c r="C147" s="165" t="s">
        <v>304</v>
      </c>
      <c r="D147" s="166" t="s">
        <v>5</v>
      </c>
      <c r="E147" s="163" t="s">
        <v>584</v>
      </c>
      <c r="F147" s="162">
        <v>1</v>
      </c>
      <c r="G147" s="162">
        <v>0</v>
      </c>
      <c r="H147" s="162">
        <v>0</v>
      </c>
      <c r="I147" s="162">
        <v>0</v>
      </c>
      <c r="J147" s="162">
        <v>5</v>
      </c>
      <c r="K147" s="162">
        <v>3</v>
      </c>
      <c r="L147" s="162">
        <v>2</v>
      </c>
      <c r="M147" s="162">
        <v>859</v>
      </c>
      <c r="N147" s="162">
        <v>0</v>
      </c>
      <c r="O147" s="162">
        <v>0</v>
      </c>
      <c r="P147" s="162">
        <v>0</v>
      </c>
      <c r="Q147" s="162">
        <v>859</v>
      </c>
      <c r="R147" s="162">
        <v>527</v>
      </c>
      <c r="S147" s="162">
        <v>332</v>
      </c>
      <c r="T147" s="162">
        <v>180</v>
      </c>
      <c r="U147" s="162">
        <v>175</v>
      </c>
      <c r="V147" s="162">
        <v>172</v>
      </c>
      <c r="W147" s="162">
        <v>167</v>
      </c>
      <c r="X147" s="162">
        <v>165</v>
      </c>
      <c r="Y147" s="162">
        <v>0</v>
      </c>
      <c r="Z147" s="162">
        <v>859</v>
      </c>
      <c r="AA147" s="162">
        <v>171.8</v>
      </c>
      <c r="AB147" s="162">
        <v>0</v>
      </c>
      <c r="AC147" s="162">
        <v>0</v>
      </c>
      <c r="AD147" s="162">
        <v>95.107184923439306</v>
      </c>
      <c r="AE147" s="162">
        <v>138.61366313309759</v>
      </c>
      <c r="AF147" s="162">
        <v>0</v>
      </c>
      <c r="AG147" s="162">
        <v>0</v>
      </c>
      <c r="AH147" s="162">
        <v>0</v>
      </c>
      <c r="AI147" s="162">
        <v>0</v>
      </c>
      <c r="AJ147" s="162">
        <v>0</v>
      </c>
      <c r="AK147" s="162">
        <v>0</v>
      </c>
      <c r="AL147" s="162">
        <v>0</v>
      </c>
      <c r="AM147" s="162">
        <v>469.00589622641519</v>
      </c>
      <c r="AN147" s="162">
        <v>40.518867924528287</v>
      </c>
      <c r="AO147" s="162">
        <v>68.882075471698101</v>
      </c>
      <c r="AP147" s="162">
        <v>43.557783018867909</v>
      </c>
      <c r="AQ147" s="162">
        <v>48.622641509433997</v>
      </c>
      <c r="AR147" s="162">
        <v>118.51768867924568</v>
      </c>
      <c r="AS147" s="162">
        <v>69.895047169811335</v>
      </c>
      <c r="AT147" s="162">
        <v>0</v>
      </c>
      <c r="AU147" s="162">
        <v>0</v>
      </c>
      <c r="AV147" s="162">
        <v>0</v>
      </c>
      <c r="AW147" s="162">
        <v>5.0588928150765637</v>
      </c>
      <c r="AX147" s="162">
        <v>9.106007067137794</v>
      </c>
      <c r="AY147" s="162">
        <v>13.153121319199082</v>
      </c>
      <c r="AZ147" s="162">
        <v>16.323040380047505</v>
      </c>
      <c r="BA147" s="162">
        <v>0</v>
      </c>
      <c r="BB147" s="162">
        <v>0</v>
      </c>
      <c r="BC147" s="162">
        <v>34.875</v>
      </c>
      <c r="BD147" s="162">
        <v>33.90625</v>
      </c>
      <c r="BE147" s="162">
        <v>33.325000000000003</v>
      </c>
      <c r="BF147" s="162">
        <v>36.632258064516058</v>
      </c>
      <c r="BG147" s="162">
        <v>38.424657534246556</v>
      </c>
      <c r="BH147" s="162">
        <v>111.48279772252361</v>
      </c>
      <c r="BI147" s="162">
        <v>0</v>
      </c>
      <c r="BJ147" s="162">
        <v>0</v>
      </c>
      <c r="BK147" s="162">
        <v>0</v>
      </c>
      <c r="BL147" s="162">
        <v>0.85299999999999998</v>
      </c>
      <c r="BM147" s="162">
        <v>0</v>
      </c>
      <c r="BN147" s="171">
        <v>0</v>
      </c>
      <c r="BO147" s="162">
        <v>0</v>
      </c>
      <c r="BP147" s="162">
        <v>0</v>
      </c>
      <c r="BQ147" s="162">
        <v>1</v>
      </c>
    </row>
    <row r="148" spans="1:69" x14ac:dyDescent="0.3">
      <c r="A148" s="160">
        <v>131065</v>
      </c>
      <c r="B148" s="160">
        <v>3416906</v>
      </c>
      <c r="C148" s="165" t="s">
        <v>303</v>
      </c>
      <c r="D148" s="166" t="s">
        <v>5</v>
      </c>
      <c r="E148" s="163" t="s">
        <v>584</v>
      </c>
      <c r="F148" s="162">
        <v>1</v>
      </c>
      <c r="G148" s="162">
        <v>0</v>
      </c>
      <c r="H148" s="162">
        <v>0</v>
      </c>
      <c r="I148" s="162">
        <v>0</v>
      </c>
      <c r="J148" s="162">
        <v>5</v>
      </c>
      <c r="K148" s="162">
        <v>3</v>
      </c>
      <c r="L148" s="162">
        <v>2</v>
      </c>
      <c r="M148" s="162">
        <v>1213</v>
      </c>
      <c r="N148" s="162">
        <v>0</v>
      </c>
      <c r="O148" s="162">
        <v>0</v>
      </c>
      <c r="P148" s="162">
        <v>0</v>
      </c>
      <c r="Q148" s="162">
        <v>1213</v>
      </c>
      <c r="R148" s="162">
        <v>693</v>
      </c>
      <c r="S148" s="162">
        <v>520</v>
      </c>
      <c r="T148" s="162">
        <v>231</v>
      </c>
      <c r="U148" s="162">
        <v>229</v>
      </c>
      <c r="V148" s="162">
        <v>233</v>
      </c>
      <c r="W148" s="162">
        <v>263</v>
      </c>
      <c r="X148" s="162">
        <v>257</v>
      </c>
      <c r="Y148" s="162">
        <v>0</v>
      </c>
      <c r="Z148" s="162">
        <v>1213</v>
      </c>
      <c r="AA148" s="162">
        <v>242.6</v>
      </c>
      <c r="AB148" s="162">
        <v>0</v>
      </c>
      <c r="AC148" s="162">
        <v>0</v>
      </c>
      <c r="AD148" s="162">
        <v>593.99999999999977</v>
      </c>
      <c r="AE148" s="162">
        <v>733.00000000000045</v>
      </c>
      <c r="AF148" s="162">
        <v>0</v>
      </c>
      <c r="AG148" s="162">
        <v>0</v>
      </c>
      <c r="AH148" s="162">
        <v>0</v>
      </c>
      <c r="AI148" s="162">
        <v>0</v>
      </c>
      <c r="AJ148" s="162">
        <v>0</v>
      </c>
      <c r="AK148" s="162">
        <v>0</v>
      </c>
      <c r="AL148" s="162">
        <v>0</v>
      </c>
      <c r="AM148" s="162">
        <v>36.000000000000028</v>
      </c>
      <c r="AN148" s="162">
        <v>8.0000000000000036</v>
      </c>
      <c r="AO148" s="162">
        <v>25.000000000000021</v>
      </c>
      <c r="AP148" s="162">
        <v>53.00000000000005</v>
      </c>
      <c r="AQ148" s="162">
        <v>101</v>
      </c>
      <c r="AR148" s="162">
        <v>541.00000000000045</v>
      </c>
      <c r="AS148" s="162">
        <v>448.99999999999994</v>
      </c>
      <c r="AT148" s="162">
        <v>0</v>
      </c>
      <c r="AU148" s="162">
        <v>0</v>
      </c>
      <c r="AV148" s="162">
        <v>0</v>
      </c>
      <c r="AW148" s="162">
        <v>36.029702970297031</v>
      </c>
      <c r="AX148" s="162">
        <v>60.049504950495042</v>
      </c>
      <c r="AY148" s="162">
        <v>96.079207920792058</v>
      </c>
      <c r="AZ148" s="162">
        <v>11.109908409658619</v>
      </c>
      <c r="BA148" s="162">
        <v>0</v>
      </c>
      <c r="BB148" s="162">
        <v>0</v>
      </c>
      <c r="BC148" s="162">
        <v>94.741935483870904</v>
      </c>
      <c r="BD148" s="162">
        <v>93.921658986175046</v>
      </c>
      <c r="BE148" s="162">
        <v>95.562211981566762</v>
      </c>
      <c r="BF148" s="162">
        <v>121.56444444444438</v>
      </c>
      <c r="BG148" s="162">
        <v>132.17142857142849</v>
      </c>
      <c r="BH148" s="162">
        <v>337.41959578222855</v>
      </c>
      <c r="BI148" s="162">
        <v>0</v>
      </c>
      <c r="BJ148" s="162">
        <v>15.220000000000033</v>
      </c>
      <c r="BK148" s="162">
        <v>0</v>
      </c>
      <c r="BL148" s="162">
        <v>1.109</v>
      </c>
      <c r="BM148" s="162">
        <v>0</v>
      </c>
      <c r="BN148" s="171">
        <v>0</v>
      </c>
      <c r="BO148" s="162">
        <v>0</v>
      </c>
      <c r="BP148" s="162">
        <v>0</v>
      </c>
      <c r="BQ148" s="162">
        <v>1</v>
      </c>
    </row>
    <row r="149" spans="1:69" x14ac:dyDescent="0.3">
      <c r="A149" s="160">
        <v>135174</v>
      </c>
      <c r="B149" s="160">
        <v>3416907</v>
      </c>
      <c r="C149" s="165" t="s">
        <v>309</v>
      </c>
      <c r="D149" s="166" t="s">
        <v>5</v>
      </c>
      <c r="E149" s="163" t="s">
        <v>584</v>
      </c>
      <c r="F149" s="162">
        <v>1</v>
      </c>
      <c r="G149" s="162">
        <v>0</v>
      </c>
      <c r="H149" s="162">
        <v>0</v>
      </c>
      <c r="I149" s="162">
        <v>0</v>
      </c>
      <c r="J149" s="162">
        <v>5</v>
      </c>
      <c r="K149" s="162">
        <v>3</v>
      </c>
      <c r="L149" s="162">
        <v>2</v>
      </c>
      <c r="M149" s="162">
        <v>776</v>
      </c>
      <c r="N149" s="162">
        <v>0</v>
      </c>
      <c r="O149" s="162">
        <v>0</v>
      </c>
      <c r="P149" s="162">
        <v>0</v>
      </c>
      <c r="Q149" s="162">
        <v>776</v>
      </c>
      <c r="R149" s="162">
        <v>515</v>
      </c>
      <c r="S149" s="162">
        <v>261</v>
      </c>
      <c r="T149" s="162">
        <v>205</v>
      </c>
      <c r="U149" s="162">
        <v>157</v>
      </c>
      <c r="V149" s="162">
        <v>153</v>
      </c>
      <c r="W149" s="162">
        <v>130</v>
      </c>
      <c r="X149" s="162">
        <v>131</v>
      </c>
      <c r="Y149" s="162">
        <v>0</v>
      </c>
      <c r="Z149" s="162">
        <v>776</v>
      </c>
      <c r="AA149" s="162">
        <v>155.19999999999999</v>
      </c>
      <c r="AB149" s="162">
        <v>0</v>
      </c>
      <c r="AC149" s="162">
        <v>0</v>
      </c>
      <c r="AD149" s="162">
        <v>153.91735537190121</v>
      </c>
      <c r="AE149" s="162">
        <v>219.11845730027576</v>
      </c>
      <c r="AF149" s="162">
        <v>0</v>
      </c>
      <c r="AG149" s="162">
        <v>0</v>
      </c>
      <c r="AH149" s="162">
        <v>0</v>
      </c>
      <c r="AI149" s="162">
        <v>0</v>
      </c>
      <c r="AJ149" s="162">
        <v>0</v>
      </c>
      <c r="AK149" s="162">
        <v>0</v>
      </c>
      <c r="AL149" s="162">
        <v>0</v>
      </c>
      <c r="AM149" s="162">
        <v>314.68137931034454</v>
      </c>
      <c r="AN149" s="162">
        <v>64.220689655172436</v>
      </c>
      <c r="AO149" s="162">
        <v>53.517241379310335</v>
      </c>
      <c r="AP149" s="162">
        <v>38.532413793103444</v>
      </c>
      <c r="AQ149" s="162">
        <v>50.306206896551686</v>
      </c>
      <c r="AR149" s="162">
        <v>146.6372413793101</v>
      </c>
      <c r="AS149" s="162">
        <v>108.10482758620674</v>
      </c>
      <c r="AT149" s="162">
        <v>0</v>
      </c>
      <c r="AU149" s="162">
        <v>0</v>
      </c>
      <c r="AV149" s="162">
        <v>0</v>
      </c>
      <c r="AW149" s="162">
        <v>2.1377410468319571</v>
      </c>
      <c r="AX149" s="162">
        <v>3.2066115702479361</v>
      </c>
      <c r="AY149" s="162">
        <v>6.4132231404958722</v>
      </c>
      <c r="AZ149" s="162">
        <v>5.5428571428571427</v>
      </c>
      <c r="BA149" s="162">
        <v>0</v>
      </c>
      <c r="BB149" s="162">
        <v>0</v>
      </c>
      <c r="BC149" s="162">
        <v>26.678082191780849</v>
      </c>
      <c r="BD149" s="162">
        <v>20.431506849315088</v>
      </c>
      <c r="BE149" s="162">
        <v>19.910958904109609</v>
      </c>
      <c r="BF149" s="162">
        <v>14.56</v>
      </c>
      <c r="BG149" s="162">
        <v>22.515625</v>
      </c>
      <c r="BH149" s="162">
        <v>65.573776648468282</v>
      </c>
      <c r="BI149" s="162">
        <v>0</v>
      </c>
      <c r="BJ149" s="162">
        <v>0</v>
      </c>
      <c r="BK149" s="162">
        <v>0</v>
      </c>
      <c r="BL149" s="162">
        <v>0.82499999999999996</v>
      </c>
      <c r="BM149" s="162">
        <v>0</v>
      </c>
      <c r="BN149" s="171">
        <v>0</v>
      </c>
      <c r="BO149" s="162">
        <v>0</v>
      </c>
      <c r="BP149" s="162">
        <v>0</v>
      </c>
      <c r="BQ149" s="162">
        <v>1</v>
      </c>
    </row>
    <row r="150" spans="1:69" x14ac:dyDescent="0.3">
      <c r="A150" s="160">
        <v>136119</v>
      </c>
      <c r="B150" s="160">
        <v>3416908</v>
      </c>
      <c r="C150" s="165" t="s">
        <v>308</v>
      </c>
      <c r="D150" s="166" t="s">
        <v>5</v>
      </c>
      <c r="E150" s="163" t="s">
        <v>584</v>
      </c>
      <c r="F150" s="162">
        <v>1</v>
      </c>
      <c r="G150" s="162">
        <v>0</v>
      </c>
      <c r="H150" s="162">
        <v>0</v>
      </c>
      <c r="I150" s="162">
        <v>0</v>
      </c>
      <c r="J150" s="162">
        <v>5</v>
      </c>
      <c r="K150" s="162">
        <v>3</v>
      </c>
      <c r="L150" s="162">
        <v>2</v>
      </c>
      <c r="M150" s="162">
        <v>621</v>
      </c>
      <c r="N150" s="162">
        <v>0</v>
      </c>
      <c r="O150" s="162">
        <v>0</v>
      </c>
      <c r="P150" s="162">
        <v>0</v>
      </c>
      <c r="Q150" s="162">
        <v>621</v>
      </c>
      <c r="R150" s="162">
        <v>409</v>
      </c>
      <c r="S150" s="162">
        <v>212</v>
      </c>
      <c r="T150" s="162">
        <v>145</v>
      </c>
      <c r="U150" s="162">
        <v>141</v>
      </c>
      <c r="V150" s="162">
        <v>123</v>
      </c>
      <c r="W150" s="162">
        <v>100</v>
      </c>
      <c r="X150" s="162">
        <v>112</v>
      </c>
      <c r="Y150" s="162">
        <v>0</v>
      </c>
      <c r="Z150" s="162">
        <v>621</v>
      </c>
      <c r="AA150" s="162">
        <v>124.2</v>
      </c>
      <c r="AB150" s="162">
        <v>0</v>
      </c>
      <c r="AC150" s="162">
        <v>0</v>
      </c>
      <c r="AD150" s="162">
        <v>367.00000000000023</v>
      </c>
      <c r="AE150" s="162">
        <v>405.99999999999983</v>
      </c>
      <c r="AF150" s="162">
        <v>0</v>
      </c>
      <c r="AG150" s="162">
        <v>0</v>
      </c>
      <c r="AH150" s="162">
        <v>0</v>
      </c>
      <c r="AI150" s="162">
        <v>0</v>
      </c>
      <c r="AJ150" s="162">
        <v>0</v>
      </c>
      <c r="AK150" s="162">
        <v>0</v>
      </c>
      <c r="AL150" s="162">
        <v>0</v>
      </c>
      <c r="AM150" s="162">
        <v>44.999999999999986</v>
      </c>
      <c r="AN150" s="162">
        <v>26.000000000000018</v>
      </c>
      <c r="AO150" s="162">
        <v>85.000000000000099</v>
      </c>
      <c r="AP150" s="162">
        <v>35.000000000000014</v>
      </c>
      <c r="AQ150" s="162">
        <v>28.999999999999996</v>
      </c>
      <c r="AR150" s="162">
        <v>244.99999999999997</v>
      </c>
      <c r="AS150" s="162">
        <v>155.99999999999997</v>
      </c>
      <c r="AT150" s="162">
        <v>0</v>
      </c>
      <c r="AU150" s="162">
        <v>0</v>
      </c>
      <c r="AV150" s="162">
        <v>0</v>
      </c>
      <c r="AW150" s="162">
        <v>10.064829821718009</v>
      </c>
      <c r="AX150" s="162">
        <v>15.097244732577014</v>
      </c>
      <c r="AY150" s="162">
        <v>21.136142625607782</v>
      </c>
      <c r="AZ150" s="162">
        <v>4.2753872633390708</v>
      </c>
      <c r="BA150" s="162">
        <v>0</v>
      </c>
      <c r="BB150" s="162">
        <v>0</v>
      </c>
      <c r="BC150" s="162">
        <v>87.479338842975224</v>
      </c>
      <c r="BD150" s="162">
        <v>85.066115702479351</v>
      </c>
      <c r="BE150" s="162">
        <v>74.206611570247944</v>
      </c>
      <c r="BF150" s="162">
        <v>63.265306122449005</v>
      </c>
      <c r="BG150" s="162">
        <v>72.153846153846132</v>
      </c>
      <c r="BH150" s="162">
        <v>241.33160434883507</v>
      </c>
      <c r="BI150" s="162">
        <v>0</v>
      </c>
      <c r="BJ150" s="162">
        <v>0</v>
      </c>
      <c r="BK150" s="162">
        <v>0</v>
      </c>
      <c r="BL150" s="162">
        <v>1.93</v>
      </c>
      <c r="BM150" s="162">
        <v>0</v>
      </c>
      <c r="BN150" s="171">
        <v>0</v>
      </c>
      <c r="BO150" s="162">
        <v>0</v>
      </c>
      <c r="BP150" s="162">
        <v>0</v>
      </c>
      <c r="BQ150" s="162">
        <v>1</v>
      </c>
    </row>
    <row r="151" spans="1:69" x14ac:dyDescent="0.3">
      <c r="A151" s="160">
        <v>139686</v>
      </c>
      <c r="B151" s="160">
        <v>3414004</v>
      </c>
      <c r="C151" s="165" t="s">
        <v>594</v>
      </c>
      <c r="D151" s="166" t="s">
        <v>583</v>
      </c>
      <c r="E151" s="163" t="s">
        <v>584</v>
      </c>
      <c r="F151" s="162">
        <v>1</v>
      </c>
      <c r="G151" s="162">
        <v>0</v>
      </c>
      <c r="H151" s="162">
        <v>0</v>
      </c>
      <c r="I151" s="162">
        <v>7</v>
      </c>
      <c r="J151" s="162">
        <v>5</v>
      </c>
      <c r="K151" s="162">
        <v>3</v>
      </c>
      <c r="L151" s="162">
        <v>2</v>
      </c>
      <c r="M151" s="162">
        <v>1347.9166666666667</v>
      </c>
      <c r="N151" s="162">
        <v>603.75</v>
      </c>
      <c r="O151" s="162">
        <v>99.75</v>
      </c>
      <c r="P151" s="162">
        <v>504</v>
      </c>
      <c r="Q151" s="162">
        <v>744.16666666666674</v>
      </c>
      <c r="R151" s="162">
        <v>456.16666666666669</v>
      </c>
      <c r="S151" s="162">
        <v>288</v>
      </c>
      <c r="T151" s="162">
        <v>163.16666666666666</v>
      </c>
      <c r="U151" s="162">
        <v>146</v>
      </c>
      <c r="V151" s="162">
        <v>147</v>
      </c>
      <c r="W151" s="162">
        <v>144</v>
      </c>
      <c r="X151" s="162">
        <v>144</v>
      </c>
      <c r="Y151" s="162">
        <v>0</v>
      </c>
      <c r="Z151" s="162">
        <v>1347.9166666666667</v>
      </c>
      <c r="AA151" s="162">
        <v>112.3263888888889</v>
      </c>
      <c r="AB151" s="162">
        <v>64.687499999999915</v>
      </c>
      <c r="AC151" s="162">
        <v>75.982142857142605</v>
      </c>
      <c r="AD151" s="162">
        <v>101.05967078189266</v>
      </c>
      <c r="AE151" s="162">
        <v>139.85025148605405</v>
      </c>
      <c r="AF151" s="162">
        <v>387.38907849829371</v>
      </c>
      <c r="AG151" s="162">
        <v>36.060153583617755</v>
      </c>
      <c r="AH151" s="162">
        <v>32.969283276450511</v>
      </c>
      <c r="AI151" s="162">
        <v>38.120733788395889</v>
      </c>
      <c r="AJ151" s="162">
        <v>14.424061433447127</v>
      </c>
      <c r="AK151" s="162">
        <v>54.605375426621137</v>
      </c>
      <c r="AL151" s="162">
        <v>40.181313993174072</v>
      </c>
      <c r="AM151" s="162">
        <v>447.11248285322381</v>
      </c>
      <c r="AN151" s="162">
        <v>59.206675811614105</v>
      </c>
      <c r="AO151" s="162">
        <v>55.123456790123477</v>
      </c>
      <c r="AP151" s="162">
        <v>40.832190214906248</v>
      </c>
      <c r="AQ151" s="162">
        <v>11.228852309099235</v>
      </c>
      <c r="AR151" s="162">
        <v>74.518747142203722</v>
      </c>
      <c r="AS151" s="162">
        <v>56.144261545496093</v>
      </c>
      <c r="AT151" s="162">
        <v>8.5551619433198614</v>
      </c>
      <c r="AU151" s="162">
        <v>19.554655870445323</v>
      </c>
      <c r="AV151" s="162">
        <v>26.887651821862356</v>
      </c>
      <c r="AW151" s="162">
        <v>9.2891816920943437</v>
      </c>
      <c r="AX151" s="162">
        <v>10.321312991215937</v>
      </c>
      <c r="AY151" s="162">
        <v>11.35344429033753</v>
      </c>
      <c r="AZ151" s="162">
        <v>16.835805360395526</v>
      </c>
      <c r="BA151" s="162">
        <v>151.91853360488798</v>
      </c>
      <c r="BB151" s="162">
        <v>181.98574338085541</v>
      </c>
      <c r="BC151" s="162">
        <v>38.460714285714324</v>
      </c>
      <c r="BD151" s="162">
        <v>34.414285714285754</v>
      </c>
      <c r="BE151" s="162">
        <v>34.650000000000041</v>
      </c>
      <c r="BF151" s="162">
        <v>22.95652173913037</v>
      </c>
      <c r="BG151" s="162">
        <v>34.971428571428589</v>
      </c>
      <c r="BH151" s="162">
        <v>104.27913259250627</v>
      </c>
      <c r="BI151" s="162">
        <v>0</v>
      </c>
      <c r="BJ151" s="162">
        <v>0</v>
      </c>
      <c r="BK151" s="162">
        <v>0</v>
      </c>
      <c r="BL151" s="162">
        <v>1.1639999999999999</v>
      </c>
      <c r="BM151" s="162">
        <v>0</v>
      </c>
      <c r="BN151" s="171">
        <v>0</v>
      </c>
      <c r="BO151" s="162">
        <v>0</v>
      </c>
      <c r="BP151" s="162">
        <v>0.44791344667697058</v>
      </c>
      <c r="BQ151" s="162">
        <v>0.55208655332302936</v>
      </c>
    </row>
    <row r="152" spans="1:69" x14ac:dyDescent="0.3">
      <c r="A152" s="160">
        <v>148792</v>
      </c>
      <c r="B152" s="160">
        <v>3414013</v>
      </c>
      <c r="C152" s="165" t="s">
        <v>595</v>
      </c>
      <c r="D152" s="166" t="s">
        <v>5</v>
      </c>
      <c r="E152" s="163" t="s">
        <v>584</v>
      </c>
      <c r="F152" s="162">
        <v>1</v>
      </c>
      <c r="G152" s="162">
        <v>0</v>
      </c>
      <c r="H152" s="162">
        <v>0</v>
      </c>
      <c r="I152" s="162">
        <v>0</v>
      </c>
      <c r="J152" s="162">
        <v>5</v>
      </c>
      <c r="K152" s="162">
        <v>3</v>
      </c>
      <c r="L152" s="162">
        <v>2</v>
      </c>
      <c r="M152" s="162">
        <v>943</v>
      </c>
      <c r="N152" s="162">
        <v>0</v>
      </c>
      <c r="O152" s="162">
        <v>0</v>
      </c>
      <c r="P152" s="162">
        <v>0</v>
      </c>
      <c r="Q152" s="162">
        <v>943</v>
      </c>
      <c r="R152" s="162">
        <v>562</v>
      </c>
      <c r="S152" s="162">
        <v>381</v>
      </c>
      <c r="T152" s="162">
        <v>178</v>
      </c>
      <c r="U152" s="162">
        <v>180</v>
      </c>
      <c r="V152" s="162">
        <v>204</v>
      </c>
      <c r="W152" s="162">
        <v>195</v>
      </c>
      <c r="X152" s="162">
        <v>186</v>
      </c>
      <c r="Y152" s="162">
        <v>0</v>
      </c>
      <c r="Z152" s="162">
        <v>943</v>
      </c>
      <c r="AA152" s="162">
        <v>188.6</v>
      </c>
      <c r="AB152" s="162">
        <v>0</v>
      </c>
      <c r="AC152" s="162">
        <v>0</v>
      </c>
      <c r="AD152" s="162">
        <v>506.99999999999989</v>
      </c>
      <c r="AE152" s="162">
        <v>582.00000000000034</v>
      </c>
      <c r="AF152" s="162">
        <v>0</v>
      </c>
      <c r="AG152" s="162">
        <v>0</v>
      </c>
      <c r="AH152" s="162">
        <v>0</v>
      </c>
      <c r="AI152" s="162">
        <v>0</v>
      </c>
      <c r="AJ152" s="162">
        <v>0</v>
      </c>
      <c r="AK152" s="162">
        <v>0</v>
      </c>
      <c r="AL152" s="162">
        <v>0</v>
      </c>
      <c r="AM152" s="162">
        <v>93.999999999999972</v>
      </c>
      <c r="AN152" s="162">
        <v>79.999999999999986</v>
      </c>
      <c r="AO152" s="162">
        <v>134.9999999999996</v>
      </c>
      <c r="AP152" s="162">
        <v>65</v>
      </c>
      <c r="AQ152" s="162">
        <v>78.999999999999957</v>
      </c>
      <c r="AR152" s="162">
        <v>303.99999999999989</v>
      </c>
      <c r="AS152" s="162">
        <v>185.99999999999969</v>
      </c>
      <c r="AT152" s="162">
        <v>0</v>
      </c>
      <c r="AU152" s="162">
        <v>0</v>
      </c>
      <c r="AV152" s="162">
        <v>0</v>
      </c>
      <c r="AW152" s="162">
        <v>50.972972972973018</v>
      </c>
      <c r="AX152" s="162">
        <v>65.840090090090072</v>
      </c>
      <c r="AY152" s="162">
        <v>78.5833333333333</v>
      </c>
      <c r="AZ152" s="162">
        <v>11.861635220125788</v>
      </c>
      <c r="BA152" s="162">
        <v>0</v>
      </c>
      <c r="BB152" s="162">
        <v>0</v>
      </c>
      <c r="BC152" s="162">
        <v>92.912087912087912</v>
      </c>
      <c r="BD152" s="162">
        <v>93.956043956043956</v>
      </c>
      <c r="BE152" s="162">
        <v>106.4835164835165</v>
      </c>
      <c r="BF152" s="162">
        <v>81.7039106145251</v>
      </c>
      <c r="BG152" s="162">
        <v>97.376470588235321</v>
      </c>
      <c r="BH152" s="162">
        <v>297.76583682642229</v>
      </c>
      <c r="BI152" s="162">
        <v>0</v>
      </c>
      <c r="BJ152" s="162">
        <v>0</v>
      </c>
      <c r="BK152" s="162">
        <v>0</v>
      </c>
      <c r="BL152" s="162">
        <v>1.1459999999999999</v>
      </c>
      <c r="BM152" s="162">
        <v>0</v>
      </c>
      <c r="BN152" s="171">
        <v>0</v>
      </c>
      <c r="BO152" s="162">
        <v>0</v>
      </c>
      <c r="BP152" s="162">
        <v>0</v>
      </c>
      <c r="BQ152" s="162">
        <v>1</v>
      </c>
    </row>
  </sheetData>
  <mergeCells count="1">
    <mergeCell ref="A2:B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8EC76-760A-40A9-B264-3FB54921338E}">
  <sheetPr codeName="Sheet9"/>
  <dimension ref="A1:AA184"/>
  <sheetViews>
    <sheetView topLeftCell="A22" workbookViewId="0">
      <selection sqref="A1:XFD1048576"/>
    </sheetView>
  </sheetViews>
  <sheetFormatPr defaultRowHeight="14.4" x14ac:dyDescent="0.3"/>
  <cols>
    <col min="1" max="1" width="8.109375" bestFit="1" customWidth="1"/>
    <col min="2" max="2" width="48.88671875" bestFit="1" customWidth="1"/>
    <col min="3" max="3" width="10.33203125" bestFit="1" customWidth="1"/>
    <col min="4" max="4" width="6" bestFit="1" customWidth="1"/>
    <col min="5" max="6" width="3" bestFit="1" customWidth="1"/>
    <col min="7" max="7" width="4" bestFit="1" customWidth="1"/>
    <col min="8" max="22" width="5" bestFit="1" customWidth="1"/>
    <col min="23" max="23" width="3" bestFit="1" customWidth="1"/>
  </cols>
  <sheetData>
    <row r="1" spans="1:27" x14ac:dyDescent="0.3">
      <c r="A1" s="318" t="s">
        <v>920</v>
      </c>
      <c r="B1" s="318" t="s">
        <v>921</v>
      </c>
      <c r="C1" s="318" t="s">
        <v>326</v>
      </c>
      <c r="D1" s="318" t="s">
        <v>406</v>
      </c>
      <c r="E1" s="318" t="s">
        <v>922</v>
      </c>
      <c r="F1" s="318" t="s">
        <v>923</v>
      </c>
      <c r="G1" s="318" t="s">
        <v>924</v>
      </c>
      <c r="H1" s="318" t="s">
        <v>925</v>
      </c>
      <c r="I1" s="318" t="s">
        <v>926</v>
      </c>
      <c r="J1" s="318" t="s">
        <v>927</v>
      </c>
      <c r="K1" s="318" t="s">
        <v>928</v>
      </c>
      <c r="L1" s="318" t="s">
        <v>929</v>
      </c>
      <c r="M1" s="318" t="s">
        <v>930</v>
      </c>
      <c r="N1" s="318" t="s">
        <v>931</v>
      </c>
      <c r="O1" s="318" t="s">
        <v>932</v>
      </c>
      <c r="P1" s="318" t="s">
        <v>933</v>
      </c>
      <c r="Q1" s="318" t="s">
        <v>934</v>
      </c>
      <c r="R1" s="318" t="s">
        <v>935</v>
      </c>
      <c r="S1" s="318" t="s">
        <v>936</v>
      </c>
      <c r="T1" s="318" t="s">
        <v>937</v>
      </c>
      <c r="U1" s="318" t="s">
        <v>938</v>
      </c>
      <c r="V1" s="318" t="s">
        <v>939</v>
      </c>
      <c r="W1" s="318" t="s">
        <v>940</v>
      </c>
      <c r="Y1" s="338" t="s">
        <v>991</v>
      </c>
      <c r="Z1" s="338" t="s">
        <v>992</v>
      </c>
      <c r="AA1" s="338" t="s">
        <v>993</v>
      </c>
    </row>
    <row r="2" spans="1:27" x14ac:dyDescent="0.3">
      <c r="A2" s="330"/>
      <c r="B2" s="333"/>
      <c r="C2" s="333"/>
      <c r="D2" s="334"/>
      <c r="E2" s="334"/>
      <c r="F2" s="334"/>
      <c r="G2" s="334"/>
      <c r="H2" s="334"/>
      <c r="I2" s="334"/>
      <c r="J2" s="334"/>
      <c r="K2" s="334"/>
      <c r="L2" s="334"/>
      <c r="M2" s="334"/>
      <c r="N2" s="334"/>
      <c r="O2" s="334"/>
      <c r="P2" s="334"/>
      <c r="Q2" s="334"/>
      <c r="R2" s="334"/>
      <c r="S2" s="334"/>
      <c r="T2" s="334"/>
      <c r="U2" s="334"/>
      <c r="V2" s="334"/>
      <c r="W2" s="334"/>
    </row>
    <row r="3" spans="1:27" x14ac:dyDescent="0.3">
      <c r="A3" s="323">
        <v>3412006</v>
      </c>
      <c r="B3" s="324" t="s">
        <v>677</v>
      </c>
      <c r="C3" s="325" t="s">
        <v>941</v>
      </c>
      <c r="D3" s="326">
        <f t="shared" ref="D3:D34" si="0">SUM(E3:W3)</f>
        <v>489</v>
      </c>
      <c r="E3" s="319"/>
      <c r="F3" s="319"/>
      <c r="G3" s="326">
        <v>2</v>
      </c>
      <c r="H3" s="327">
        <v>59</v>
      </c>
      <c r="I3" s="327">
        <v>64</v>
      </c>
      <c r="J3" s="327">
        <v>66</v>
      </c>
      <c r="K3" s="327">
        <v>61</v>
      </c>
      <c r="L3" s="327">
        <v>54</v>
      </c>
      <c r="M3" s="327">
        <v>60</v>
      </c>
      <c r="N3" s="327">
        <v>64</v>
      </c>
      <c r="O3" s="327">
        <v>59</v>
      </c>
      <c r="P3" s="319"/>
      <c r="Q3" s="319"/>
      <c r="R3" s="319"/>
      <c r="S3" s="319"/>
      <c r="T3" s="319"/>
      <c r="U3" s="319"/>
      <c r="V3" s="319"/>
      <c r="W3" s="319"/>
      <c r="Y3">
        <f t="shared" ref="Y3:Y66" si="1">SUM(I3:O3)</f>
        <v>428</v>
      </c>
      <c r="Z3">
        <f t="shared" ref="Z3:Z66" si="2">SUM(P3:R3)</f>
        <v>0</v>
      </c>
      <c r="AA3">
        <f t="shared" ref="AA3:AA66" si="3">SUM(S3:T3)</f>
        <v>0</v>
      </c>
    </row>
    <row r="4" spans="1:27" x14ac:dyDescent="0.3">
      <c r="A4" s="323">
        <v>3412018</v>
      </c>
      <c r="B4" s="324" t="s">
        <v>473</v>
      </c>
      <c r="C4" s="325" t="s">
        <v>941</v>
      </c>
      <c r="D4" s="326">
        <f t="shared" si="0"/>
        <v>647</v>
      </c>
      <c r="E4" s="319"/>
      <c r="F4" s="319"/>
      <c r="G4" s="326">
        <v>20</v>
      </c>
      <c r="H4" s="327">
        <v>64</v>
      </c>
      <c r="I4" s="327">
        <v>69</v>
      </c>
      <c r="J4" s="327">
        <v>80</v>
      </c>
      <c r="K4" s="327">
        <v>77</v>
      </c>
      <c r="L4" s="327">
        <v>84</v>
      </c>
      <c r="M4" s="327">
        <v>75</v>
      </c>
      <c r="N4" s="327">
        <v>85</v>
      </c>
      <c r="O4" s="327">
        <v>93</v>
      </c>
      <c r="P4" s="319"/>
      <c r="Q4" s="319"/>
      <c r="R4" s="319"/>
      <c r="S4" s="319"/>
      <c r="T4" s="319"/>
      <c r="U4" s="319"/>
      <c r="V4" s="319"/>
      <c r="W4" s="319"/>
      <c r="Y4">
        <f t="shared" si="1"/>
        <v>563</v>
      </c>
      <c r="Z4">
        <f t="shared" si="2"/>
        <v>0</v>
      </c>
      <c r="AA4">
        <f t="shared" si="3"/>
        <v>0</v>
      </c>
    </row>
    <row r="5" spans="1:27" x14ac:dyDescent="0.3">
      <c r="A5" s="323">
        <v>3413965</v>
      </c>
      <c r="B5" s="324" t="s">
        <v>764</v>
      </c>
      <c r="C5" s="325" t="s">
        <v>941</v>
      </c>
      <c r="D5" s="326">
        <f t="shared" si="0"/>
        <v>419</v>
      </c>
      <c r="E5" s="319"/>
      <c r="F5" s="319"/>
      <c r="G5" s="327">
        <v>11</v>
      </c>
      <c r="H5" s="327">
        <v>25</v>
      </c>
      <c r="I5" s="327">
        <v>51</v>
      </c>
      <c r="J5" s="327">
        <v>58</v>
      </c>
      <c r="K5" s="327">
        <v>59</v>
      </c>
      <c r="L5" s="327">
        <v>50</v>
      </c>
      <c r="M5" s="327">
        <v>57</v>
      </c>
      <c r="N5" s="327">
        <v>52</v>
      </c>
      <c r="O5" s="327">
        <v>56</v>
      </c>
      <c r="P5" s="319"/>
      <c r="Q5" s="319"/>
      <c r="R5" s="319"/>
      <c r="S5" s="319"/>
      <c r="T5" s="319"/>
      <c r="U5" s="319"/>
      <c r="V5" s="319"/>
      <c r="W5" s="319"/>
      <c r="Y5">
        <f t="shared" si="1"/>
        <v>383</v>
      </c>
      <c r="Z5">
        <f t="shared" si="2"/>
        <v>0</v>
      </c>
      <c r="AA5">
        <f t="shared" si="3"/>
        <v>0</v>
      </c>
    </row>
    <row r="6" spans="1:27" x14ac:dyDescent="0.3">
      <c r="A6" s="323">
        <v>3412008</v>
      </c>
      <c r="B6" s="324" t="s">
        <v>765</v>
      </c>
      <c r="C6" s="325" t="s">
        <v>941</v>
      </c>
      <c r="D6" s="326">
        <f t="shared" si="0"/>
        <v>299</v>
      </c>
      <c r="E6" s="319"/>
      <c r="F6" s="319"/>
      <c r="G6" s="326">
        <v>2</v>
      </c>
      <c r="H6" s="326">
        <v>18</v>
      </c>
      <c r="I6" s="327">
        <v>32</v>
      </c>
      <c r="J6" s="327">
        <v>48</v>
      </c>
      <c r="K6" s="327">
        <v>52</v>
      </c>
      <c r="L6" s="327">
        <v>34</v>
      </c>
      <c r="M6" s="327">
        <v>24</v>
      </c>
      <c r="N6" s="327">
        <v>45</v>
      </c>
      <c r="O6" s="327">
        <v>44</v>
      </c>
      <c r="P6" s="319"/>
      <c r="Q6" s="319"/>
      <c r="R6" s="319"/>
      <c r="S6" s="319"/>
      <c r="T6" s="319"/>
      <c r="U6" s="319"/>
      <c r="V6" s="319"/>
      <c r="W6" s="319"/>
      <c r="Y6">
        <f t="shared" si="1"/>
        <v>279</v>
      </c>
      <c r="Z6">
        <f t="shared" si="2"/>
        <v>0</v>
      </c>
      <c r="AA6">
        <f t="shared" si="3"/>
        <v>0</v>
      </c>
    </row>
    <row r="7" spans="1:27" x14ac:dyDescent="0.3">
      <c r="A7" s="323">
        <v>3412010</v>
      </c>
      <c r="B7" s="324" t="s">
        <v>659</v>
      </c>
      <c r="C7" s="325" t="s">
        <v>941</v>
      </c>
      <c r="D7" s="326">
        <f t="shared" si="0"/>
        <v>444</v>
      </c>
      <c r="E7" s="319"/>
      <c r="F7" s="319"/>
      <c r="G7" s="327">
        <v>3</v>
      </c>
      <c r="H7" s="327">
        <v>37</v>
      </c>
      <c r="I7" s="327">
        <v>61</v>
      </c>
      <c r="J7" s="327">
        <v>57</v>
      </c>
      <c r="K7" s="327">
        <v>60</v>
      </c>
      <c r="L7" s="327">
        <v>54</v>
      </c>
      <c r="M7" s="327">
        <v>58</v>
      </c>
      <c r="N7" s="327">
        <v>58</v>
      </c>
      <c r="O7" s="327">
        <v>56</v>
      </c>
      <c r="P7" s="319"/>
      <c r="Q7" s="319"/>
      <c r="R7" s="319"/>
      <c r="S7" s="319"/>
      <c r="T7" s="319"/>
      <c r="U7" s="319"/>
      <c r="V7" s="319"/>
      <c r="W7" s="319"/>
      <c r="Y7">
        <f t="shared" si="1"/>
        <v>404</v>
      </c>
      <c r="Z7">
        <f t="shared" si="2"/>
        <v>0</v>
      </c>
      <c r="AA7">
        <f t="shared" si="3"/>
        <v>0</v>
      </c>
    </row>
    <row r="8" spans="1:27" x14ac:dyDescent="0.3">
      <c r="A8" s="323">
        <v>3412014</v>
      </c>
      <c r="B8" s="324" t="s">
        <v>766</v>
      </c>
      <c r="C8" s="325" t="s">
        <v>941</v>
      </c>
      <c r="D8" s="326">
        <f t="shared" si="0"/>
        <v>265</v>
      </c>
      <c r="E8" s="319"/>
      <c r="F8" s="319"/>
      <c r="G8" s="327">
        <v>3</v>
      </c>
      <c r="H8" s="327">
        <v>20</v>
      </c>
      <c r="I8" s="327">
        <v>43</v>
      </c>
      <c r="J8" s="327">
        <v>36</v>
      </c>
      <c r="K8" s="327">
        <v>39</v>
      </c>
      <c r="L8" s="327">
        <v>29</v>
      </c>
      <c r="M8" s="327">
        <v>32</v>
      </c>
      <c r="N8" s="327">
        <v>31</v>
      </c>
      <c r="O8" s="327">
        <v>32</v>
      </c>
      <c r="P8" s="319"/>
      <c r="Q8" s="319"/>
      <c r="R8" s="319"/>
      <c r="S8" s="319"/>
      <c r="T8" s="319"/>
      <c r="U8" s="319"/>
      <c r="V8" s="319"/>
      <c r="W8" s="319"/>
      <c r="Y8">
        <f t="shared" si="1"/>
        <v>242</v>
      </c>
      <c r="Z8">
        <f t="shared" si="2"/>
        <v>0</v>
      </c>
      <c r="AA8">
        <f t="shared" si="3"/>
        <v>0</v>
      </c>
    </row>
    <row r="9" spans="1:27" x14ac:dyDescent="0.3">
      <c r="A9" s="323">
        <v>3413306</v>
      </c>
      <c r="B9" s="324" t="s">
        <v>942</v>
      </c>
      <c r="C9" s="325" t="s">
        <v>943</v>
      </c>
      <c r="D9" s="326">
        <f t="shared" si="0"/>
        <v>207</v>
      </c>
      <c r="E9" s="319"/>
      <c r="F9" s="319"/>
      <c r="G9" s="320"/>
      <c r="H9" s="320"/>
      <c r="I9" s="327">
        <v>30</v>
      </c>
      <c r="J9" s="327">
        <v>30</v>
      </c>
      <c r="K9" s="327">
        <v>31</v>
      </c>
      <c r="L9" s="327">
        <v>31</v>
      </c>
      <c r="M9" s="327">
        <v>27</v>
      </c>
      <c r="N9" s="327">
        <v>28</v>
      </c>
      <c r="O9" s="327">
        <v>30</v>
      </c>
      <c r="P9" s="319"/>
      <c r="Q9" s="319"/>
      <c r="R9" s="319"/>
      <c r="S9" s="319"/>
      <c r="T9" s="319"/>
      <c r="U9" s="319"/>
      <c r="V9" s="319"/>
      <c r="W9" s="319"/>
      <c r="Y9">
        <f t="shared" si="1"/>
        <v>207</v>
      </c>
      <c r="Z9">
        <f t="shared" si="2"/>
        <v>0</v>
      </c>
      <c r="AA9">
        <f t="shared" si="3"/>
        <v>0</v>
      </c>
    </row>
    <row r="10" spans="1:27" x14ac:dyDescent="0.3">
      <c r="A10" s="323">
        <v>3412171</v>
      </c>
      <c r="B10" s="324" t="s">
        <v>661</v>
      </c>
      <c r="C10" s="325" t="s">
        <v>941</v>
      </c>
      <c r="D10" s="326">
        <f t="shared" si="0"/>
        <v>371</v>
      </c>
      <c r="E10" s="319"/>
      <c r="F10" s="326">
        <v>12</v>
      </c>
      <c r="G10" s="327">
        <v>20</v>
      </c>
      <c r="H10" s="327">
        <v>69</v>
      </c>
      <c r="I10" s="327">
        <v>90</v>
      </c>
      <c r="J10" s="327">
        <v>90</v>
      </c>
      <c r="K10" s="327">
        <v>90</v>
      </c>
      <c r="L10" s="320"/>
      <c r="M10" s="320"/>
      <c r="N10" s="320"/>
      <c r="O10" s="320"/>
      <c r="P10" s="319"/>
      <c r="Q10" s="319"/>
      <c r="R10" s="319"/>
      <c r="S10" s="319"/>
      <c r="T10" s="319"/>
      <c r="U10" s="319"/>
      <c r="V10" s="319"/>
      <c r="W10" s="319"/>
      <c r="Y10">
        <f t="shared" si="1"/>
        <v>270</v>
      </c>
      <c r="Z10">
        <f t="shared" si="2"/>
        <v>0</v>
      </c>
      <c r="AA10">
        <f t="shared" si="3"/>
        <v>0</v>
      </c>
    </row>
    <row r="11" spans="1:27" x14ac:dyDescent="0.3">
      <c r="A11" s="323">
        <v>3412017</v>
      </c>
      <c r="B11" s="324" t="s">
        <v>472</v>
      </c>
      <c r="C11" s="325" t="s">
        <v>941</v>
      </c>
      <c r="D11" s="326">
        <f t="shared" si="0"/>
        <v>354</v>
      </c>
      <c r="E11" s="319"/>
      <c r="F11" s="319"/>
      <c r="G11" s="320"/>
      <c r="H11" s="320"/>
      <c r="I11" s="320"/>
      <c r="J11" s="320"/>
      <c r="K11" s="320"/>
      <c r="L11" s="327">
        <v>90</v>
      </c>
      <c r="M11" s="327">
        <v>89</v>
      </c>
      <c r="N11" s="327">
        <v>82</v>
      </c>
      <c r="O11" s="327">
        <v>93</v>
      </c>
      <c r="P11" s="319"/>
      <c r="Q11" s="319"/>
      <c r="R11" s="319"/>
      <c r="S11" s="319"/>
      <c r="T11" s="319"/>
      <c r="U11" s="319"/>
      <c r="V11" s="319"/>
      <c r="W11" s="319"/>
      <c r="Y11">
        <f t="shared" si="1"/>
        <v>354</v>
      </c>
      <c r="Z11">
        <f t="shared" si="2"/>
        <v>0</v>
      </c>
      <c r="AA11">
        <f t="shared" si="3"/>
        <v>0</v>
      </c>
    </row>
    <row r="12" spans="1:27" x14ac:dyDescent="0.3">
      <c r="A12" s="323">
        <v>3412025</v>
      </c>
      <c r="B12" s="324" t="s">
        <v>475</v>
      </c>
      <c r="C12" s="325" t="s">
        <v>941</v>
      </c>
      <c r="D12" s="326">
        <f t="shared" si="0"/>
        <v>703</v>
      </c>
      <c r="E12" s="319"/>
      <c r="F12" s="326">
        <v>1</v>
      </c>
      <c r="G12" s="326">
        <v>21</v>
      </c>
      <c r="H12" s="326">
        <v>59</v>
      </c>
      <c r="I12" s="326">
        <v>71</v>
      </c>
      <c r="J12" s="326">
        <v>82</v>
      </c>
      <c r="K12" s="326">
        <v>87</v>
      </c>
      <c r="L12" s="327">
        <v>87</v>
      </c>
      <c r="M12" s="327">
        <v>83</v>
      </c>
      <c r="N12" s="327">
        <v>105</v>
      </c>
      <c r="O12" s="327">
        <v>107</v>
      </c>
      <c r="P12" s="319"/>
      <c r="Q12" s="319"/>
      <c r="R12" s="319"/>
      <c r="S12" s="319"/>
      <c r="T12" s="319"/>
      <c r="U12" s="319"/>
      <c r="V12" s="319"/>
      <c r="W12" s="319"/>
      <c r="Y12">
        <f t="shared" si="1"/>
        <v>622</v>
      </c>
      <c r="Z12">
        <f t="shared" si="2"/>
        <v>0</v>
      </c>
      <c r="AA12">
        <f t="shared" si="3"/>
        <v>0</v>
      </c>
    </row>
    <row r="13" spans="1:27" x14ac:dyDescent="0.3">
      <c r="A13" s="323">
        <v>3413025</v>
      </c>
      <c r="B13" s="324" t="s">
        <v>767</v>
      </c>
      <c r="C13" s="325" t="s">
        <v>941</v>
      </c>
      <c r="D13" s="326">
        <f t="shared" si="0"/>
        <v>351</v>
      </c>
      <c r="E13" s="319"/>
      <c r="F13" s="326">
        <v>1</v>
      </c>
      <c r="G13" s="327">
        <v>12</v>
      </c>
      <c r="H13" s="327">
        <v>30</v>
      </c>
      <c r="I13" s="327">
        <v>44</v>
      </c>
      <c r="J13" s="327">
        <v>44</v>
      </c>
      <c r="K13" s="327">
        <v>57</v>
      </c>
      <c r="L13" s="327">
        <v>39</v>
      </c>
      <c r="M13" s="327">
        <v>42</v>
      </c>
      <c r="N13" s="327">
        <v>47</v>
      </c>
      <c r="O13" s="327">
        <v>35</v>
      </c>
      <c r="P13" s="319"/>
      <c r="Q13" s="319"/>
      <c r="R13" s="319"/>
      <c r="S13" s="319"/>
      <c r="T13" s="319"/>
      <c r="U13" s="319"/>
      <c r="V13" s="319"/>
      <c r="W13" s="319"/>
      <c r="Y13">
        <f t="shared" si="1"/>
        <v>308</v>
      </c>
      <c r="Z13">
        <f t="shared" si="2"/>
        <v>0</v>
      </c>
      <c r="AA13">
        <f t="shared" si="3"/>
        <v>0</v>
      </c>
    </row>
    <row r="14" spans="1:27" x14ac:dyDescent="0.3">
      <c r="A14" s="323">
        <v>3412172</v>
      </c>
      <c r="B14" s="324" t="s">
        <v>615</v>
      </c>
      <c r="C14" s="325" t="s">
        <v>941</v>
      </c>
      <c r="D14" s="326">
        <f t="shared" si="0"/>
        <v>326</v>
      </c>
      <c r="E14" s="319"/>
      <c r="F14" s="319"/>
      <c r="G14" s="319"/>
      <c r="H14" s="319"/>
      <c r="I14" s="326">
        <v>93</v>
      </c>
      <c r="J14" s="326">
        <v>118</v>
      </c>
      <c r="K14" s="326">
        <v>115</v>
      </c>
      <c r="L14" s="320"/>
      <c r="M14" s="320"/>
      <c r="N14" s="320"/>
      <c r="O14" s="320"/>
      <c r="P14" s="319"/>
      <c r="Q14" s="319"/>
      <c r="R14" s="319"/>
      <c r="S14" s="319"/>
      <c r="T14" s="319"/>
      <c r="U14" s="319"/>
      <c r="V14" s="319"/>
      <c r="W14" s="319"/>
      <c r="Y14">
        <f t="shared" si="1"/>
        <v>326</v>
      </c>
      <c r="Z14">
        <f t="shared" si="2"/>
        <v>0</v>
      </c>
      <c r="AA14">
        <f t="shared" si="3"/>
        <v>0</v>
      </c>
    </row>
    <row r="15" spans="1:27" x14ac:dyDescent="0.3">
      <c r="A15" s="323">
        <v>3412019</v>
      </c>
      <c r="B15" s="324" t="s">
        <v>474</v>
      </c>
      <c r="C15" s="325" t="s">
        <v>941</v>
      </c>
      <c r="D15" s="326">
        <f t="shared" si="0"/>
        <v>361</v>
      </c>
      <c r="E15" s="319"/>
      <c r="F15" s="319"/>
      <c r="G15" s="319"/>
      <c r="H15" s="319"/>
      <c r="I15" s="320"/>
      <c r="J15" s="320"/>
      <c r="K15" s="320"/>
      <c r="L15" s="327">
        <v>90</v>
      </c>
      <c r="M15" s="327">
        <v>90</v>
      </c>
      <c r="N15" s="327">
        <v>91</v>
      </c>
      <c r="O15" s="327">
        <v>90</v>
      </c>
      <c r="P15" s="320"/>
      <c r="Q15" s="319"/>
      <c r="R15" s="319"/>
      <c r="S15" s="319"/>
      <c r="T15" s="319"/>
      <c r="U15" s="319"/>
      <c r="V15" s="319"/>
      <c r="W15" s="319"/>
      <c r="Y15">
        <f t="shared" si="1"/>
        <v>361</v>
      </c>
      <c r="Z15">
        <f t="shared" si="2"/>
        <v>0</v>
      </c>
      <c r="AA15">
        <f t="shared" si="3"/>
        <v>0</v>
      </c>
    </row>
    <row r="16" spans="1:27" x14ac:dyDescent="0.3">
      <c r="A16" s="323">
        <v>3412215</v>
      </c>
      <c r="B16" s="324" t="s">
        <v>676</v>
      </c>
      <c r="C16" s="325" t="s">
        <v>941</v>
      </c>
      <c r="D16" s="326">
        <f t="shared" si="0"/>
        <v>226</v>
      </c>
      <c r="E16" s="319"/>
      <c r="F16" s="320"/>
      <c r="G16" s="327">
        <v>1</v>
      </c>
      <c r="H16" s="327">
        <v>18</v>
      </c>
      <c r="I16" s="327">
        <v>30</v>
      </c>
      <c r="J16" s="327">
        <v>30</v>
      </c>
      <c r="K16" s="327">
        <v>29</v>
      </c>
      <c r="L16" s="327">
        <v>29</v>
      </c>
      <c r="M16" s="327">
        <v>30</v>
      </c>
      <c r="N16" s="327">
        <v>27</v>
      </c>
      <c r="O16" s="327">
        <v>32</v>
      </c>
      <c r="P16" s="319"/>
      <c r="Q16" s="319"/>
      <c r="R16" s="319"/>
      <c r="S16" s="319"/>
      <c r="T16" s="319"/>
      <c r="U16" s="319"/>
      <c r="V16" s="319"/>
      <c r="W16" s="319"/>
      <c r="Y16">
        <f t="shared" si="1"/>
        <v>207</v>
      </c>
      <c r="Z16">
        <f t="shared" si="2"/>
        <v>0</v>
      </c>
      <c r="AA16">
        <f t="shared" si="3"/>
        <v>0</v>
      </c>
    </row>
    <row r="17" spans="1:27" x14ac:dyDescent="0.3">
      <c r="A17" s="323">
        <v>3413023</v>
      </c>
      <c r="B17" s="324" t="s">
        <v>662</v>
      </c>
      <c r="C17" s="325" t="s">
        <v>941</v>
      </c>
      <c r="D17" s="326">
        <f t="shared" si="0"/>
        <v>425</v>
      </c>
      <c r="E17" s="319"/>
      <c r="F17" s="319"/>
      <c r="G17" s="320"/>
      <c r="H17" s="327">
        <v>24</v>
      </c>
      <c r="I17" s="327">
        <v>61</v>
      </c>
      <c r="J17" s="327">
        <v>59</v>
      </c>
      <c r="K17" s="327">
        <v>59</v>
      </c>
      <c r="L17" s="327">
        <v>53</v>
      </c>
      <c r="M17" s="327">
        <v>57</v>
      </c>
      <c r="N17" s="327">
        <v>52</v>
      </c>
      <c r="O17" s="327">
        <v>60</v>
      </c>
      <c r="P17" s="319"/>
      <c r="Q17" s="319"/>
      <c r="R17" s="319"/>
      <c r="S17" s="319"/>
      <c r="T17" s="319"/>
      <c r="U17" s="319"/>
      <c r="V17" s="319"/>
      <c r="W17" s="319"/>
      <c r="Y17">
        <f t="shared" si="1"/>
        <v>401</v>
      </c>
      <c r="Z17">
        <f t="shared" si="2"/>
        <v>0</v>
      </c>
      <c r="AA17">
        <f t="shared" si="3"/>
        <v>0</v>
      </c>
    </row>
    <row r="18" spans="1:27" x14ac:dyDescent="0.3">
      <c r="A18" s="323">
        <v>3413329</v>
      </c>
      <c r="B18" s="324" t="s">
        <v>944</v>
      </c>
      <c r="C18" s="325" t="s">
        <v>941</v>
      </c>
      <c r="D18" s="326">
        <f t="shared" si="0"/>
        <v>425</v>
      </c>
      <c r="E18" s="319"/>
      <c r="F18" s="319"/>
      <c r="G18" s="320"/>
      <c r="H18" s="320"/>
      <c r="I18" s="327">
        <v>60</v>
      </c>
      <c r="J18" s="327">
        <v>60</v>
      </c>
      <c r="K18" s="327">
        <v>60</v>
      </c>
      <c r="L18" s="327">
        <v>63</v>
      </c>
      <c r="M18" s="327">
        <v>61</v>
      </c>
      <c r="N18" s="327">
        <v>61</v>
      </c>
      <c r="O18" s="327">
        <v>60</v>
      </c>
      <c r="P18" s="319"/>
      <c r="Q18" s="319"/>
      <c r="R18" s="319"/>
      <c r="S18" s="319"/>
      <c r="T18" s="319"/>
      <c r="U18" s="319"/>
      <c r="V18" s="319"/>
      <c r="W18" s="319"/>
      <c r="Y18">
        <f t="shared" si="1"/>
        <v>425</v>
      </c>
      <c r="Z18">
        <f t="shared" si="2"/>
        <v>0</v>
      </c>
      <c r="AA18">
        <f t="shared" si="3"/>
        <v>0</v>
      </c>
    </row>
    <row r="19" spans="1:27" x14ac:dyDescent="0.3">
      <c r="A19" s="323">
        <v>3412001</v>
      </c>
      <c r="B19" s="324" t="s">
        <v>663</v>
      </c>
      <c r="C19" s="325" t="s">
        <v>941</v>
      </c>
      <c r="D19" s="326">
        <f t="shared" si="0"/>
        <v>218</v>
      </c>
      <c r="E19" s="319"/>
      <c r="F19" s="319"/>
      <c r="G19" s="319"/>
      <c r="H19" s="326">
        <v>13</v>
      </c>
      <c r="I19" s="327">
        <v>30</v>
      </c>
      <c r="J19" s="327">
        <v>30</v>
      </c>
      <c r="K19" s="327">
        <v>28</v>
      </c>
      <c r="L19" s="327">
        <v>30</v>
      </c>
      <c r="M19" s="327">
        <v>28</v>
      </c>
      <c r="N19" s="327">
        <v>29</v>
      </c>
      <c r="O19" s="327">
        <v>30</v>
      </c>
      <c r="P19" s="319"/>
      <c r="Q19" s="319"/>
      <c r="R19" s="319"/>
      <c r="S19" s="319"/>
      <c r="T19" s="319"/>
      <c r="U19" s="319"/>
      <c r="V19" s="319"/>
      <c r="W19" s="319"/>
      <c r="Y19">
        <f t="shared" si="1"/>
        <v>205</v>
      </c>
      <c r="Z19">
        <f t="shared" si="2"/>
        <v>0</v>
      </c>
      <c r="AA19">
        <f t="shared" si="3"/>
        <v>0</v>
      </c>
    </row>
    <row r="20" spans="1:27" x14ac:dyDescent="0.3">
      <c r="A20" s="323">
        <v>3413507</v>
      </c>
      <c r="B20" s="324" t="s">
        <v>678</v>
      </c>
      <c r="C20" s="325" t="s">
        <v>941</v>
      </c>
      <c r="D20" s="326">
        <f t="shared" si="0"/>
        <v>409</v>
      </c>
      <c r="E20" s="319"/>
      <c r="F20" s="319"/>
      <c r="G20" s="320"/>
      <c r="H20" s="320"/>
      <c r="I20" s="327">
        <v>60</v>
      </c>
      <c r="J20" s="327">
        <v>60</v>
      </c>
      <c r="K20" s="327">
        <v>59</v>
      </c>
      <c r="L20" s="327">
        <v>58</v>
      </c>
      <c r="M20" s="327">
        <v>55</v>
      </c>
      <c r="N20" s="327">
        <v>59</v>
      </c>
      <c r="O20" s="327">
        <v>58</v>
      </c>
      <c r="P20" s="319"/>
      <c r="Q20" s="319"/>
      <c r="R20" s="319"/>
      <c r="S20" s="319"/>
      <c r="T20" s="319"/>
      <c r="U20" s="319"/>
      <c r="V20" s="319"/>
      <c r="W20" s="319"/>
      <c r="Y20">
        <f t="shared" si="1"/>
        <v>409</v>
      </c>
      <c r="Z20">
        <f t="shared" si="2"/>
        <v>0</v>
      </c>
      <c r="AA20">
        <f t="shared" si="3"/>
        <v>0</v>
      </c>
    </row>
    <row r="21" spans="1:27" x14ac:dyDescent="0.3">
      <c r="A21" s="323">
        <v>3412039</v>
      </c>
      <c r="B21" s="324" t="s">
        <v>769</v>
      </c>
      <c r="C21" s="325" t="s">
        <v>941</v>
      </c>
      <c r="D21" s="326">
        <f t="shared" si="0"/>
        <v>377</v>
      </c>
      <c r="E21" s="319"/>
      <c r="F21" s="319"/>
      <c r="G21" s="327">
        <v>2</v>
      </c>
      <c r="H21" s="327">
        <v>33</v>
      </c>
      <c r="I21" s="327">
        <v>41</v>
      </c>
      <c r="J21" s="327">
        <v>49</v>
      </c>
      <c r="K21" s="327">
        <v>46</v>
      </c>
      <c r="L21" s="327">
        <v>49</v>
      </c>
      <c r="M21" s="327">
        <v>46</v>
      </c>
      <c r="N21" s="327">
        <v>57</v>
      </c>
      <c r="O21" s="327">
        <v>54</v>
      </c>
      <c r="P21" s="319"/>
      <c r="Q21" s="319"/>
      <c r="R21" s="319"/>
      <c r="S21" s="319"/>
      <c r="T21" s="319"/>
      <c r="U21" s="319"/>
      <c r="V21" s="319"/>
      <c r="W21" s="319"/>
      <c r="Y21">
        <f t="shared" si="1"/>
        <v>342</v>
      </c>
      <c r="Z21">
        <f t="shared" si="2"/>
        <v>0</v>
      </c>
      <c r="AA21">
        <f t="shared" si="3"/>
        <v>0</v>
      </c>
    </row>
    <row r="22" spans="1:27" x14ac:dyDescent="0.3">
      <c r="A22" s="323">
        <v>3412041</v>
      </c>
      <c r="B22" s="324" t="s">
        <v>289</v>
      </c>
      <c r="C22" s="325" t="s">
        <v>943</v>
      </c>
      <c r="D22" s="326">
        <f t="shared" si="0"/>
        <v>299</v>
      </c>
      <c r="E22" s="319"/>
      <c r="F22" s="319"/>
      <c r="G22" s="320"/>
      <c r="H22" s="327">
        <v>19</v>
      </c>
      <c r="I22" s="327">
        <v>38</v>
      </c>
      <c r="J22" s="327">
        <v>43</v>
      </c>
      <c r="K22" s="327">
        <v>40</v>
      </c>
      <c r="L22" s="327">
        <v>32</v>
      </c>
      <c r="M22" s="327">
        <v>43</v>
      </c>
      <c r="N22" s="327">
        <v>38</v>
      </c>
      <c r="O22" s="327">
        <v>46</v>
      </c>
      <c r="P22" s="319"/>
      <c r="Q22" s="319"/>
      <c r="R22" s="319"/>
      <c r="S22" s="319"/>
      <c r="T22" s="319"/>
      <c r="U22" s="319"/>
      <c r="V22" s="319"/>
      <c r="W22" s="319"/>
      <c r="Y22">
        <f t="shared" si="1"/>
        <v>280</v>
      </c>
      <c r="Z22">
        <f t="shared" si="2"/>
        <v>0</v>
      </c>
      <c r="AA22">
        <f t="shared" si="3"/>
        <v>0</v>
      </c>
    </row>
    <row r="23" spans="1:27" x14ac:dyDescent="0.3">
      <c r="A23" s="323">
        <v>3412218</v>
      </c>
      <c r="B23" s="324" t="s">
        <v>664</v>
      </c>
      <c r="C23" s="325" t="s">
        <v>941</v>
      </c>
      <c r="D23" s="326">
        <f t="shared" si="0"/>
        <v>172</v>
      </c>
      <c r="E23" s="319"/>
      <c r="F23" s="319"/>
      <c r="G23" s="326">
        <v>1</v>
      </c>
      <c r="H23" s="327">
        <v>13</v>
      </c>
      <c r="I23" s="327">
        <v>21</v>
      </c>
      <c r="J23" s="327">
        <v>20</v>
      </c>
      <c r="K23" s="327">
        <v>21</v>
      </c>
      <c r="L23" s="327">
        <v>22</v>
      </c>
      <c r="M23" s="327">
        <v>22</v>
      </c>
      <c r="N23" s="327">
        <v>30</v>
      </c>
      <c r="O23" s="327">
        <v>22</v>
      </c>
      <c r="P23" s="319"/>
      <c r="Q23" s="319"/>
      <c r="R23" s="319"/>
      <c r="S23" s="319"/>
      <c r="T23" s="319"/>
      <c r="U23" s="319"/>
      <c r="V23" s="319"/>
      <c r="W23" s="319"/>
      <c r="Y23">
        <f t="shared" si="1"/>
        <v>158</v>
      </c>
      <c r="Z23">
        <f t="shared" si="2"/>
        <v>0</v>
      </c>
      <c r="AA23">
        <f t="shared" si="3"/>
        <v>0</v>
      </c>
    </row>
    <row r="24" spans="1:27" x14ac:dyDescent="0.3">
      <c r="A24" s="323">
        <v>3412036</v>
      </c>
      <c r="B24" s="324" t="s">
        <v>67</v>
      </c>
      <c r="C24" s="325" t="s">
        <v>941</v>
      </c>
      <c r="D24" s="326">
        <f t="shared" si="0"/>
        <v>825</v>
      </c>
      <c r="E24" s="319"/>
      <c r="F24" s="319"/>
      <c r="G24" s="319"/>
      <c r="H24" s="319"/>
      <c r="I24" s="327">
        <v>119</v>
      </c>
      <c r="J24" s="327">
        <v>120</v>
      </c>
      <c r="K24" s="327">
        <v>120</v>
      </c>
      <c r="L24" s="327">
        <v>118</v>
      </c>
      <c r="M24" s="327">
        <v>115</v>
      </c>
      <c r="N24" s="327">
        <v>118</v>
      </c>
      <c r="O24" s="327">
        <v>115</v>
      </c>
      <c r="P24" s="319"/>
      <c r="Q24" s="319"/>
      <c r="R24" s="319"/>
      <c r="S24" s="319"/>
      <c r="T24" s="319"/>
      <c r="U24" s="319"/>
      <c r="V24" s="319"/>
      <c r="W24" s="319"/>
      <c r="Y24">
        <f t="shared" si="1"/>
        <v>825</v>
      </c>
      <c r="Z24">
        <f t="shared" si="2"/>
        <v>0</v>
      </c>
      <c r="AA24">
        <f t="shared" si="3"/>
        <v>0</v>
      </c>
    </row>
    <row r="25" spans="1:27" x14ac:dyDescent="0.3">
      <c r="A25" s="323">
        <v>3413956</v>
      </c>
      <c r="B25" s="324" t="s">
        <v>635</v>
      </c>
      <c r="C25" s="325" t="s">
        <v>941</v>
      </c>
      <c r="D25" s="326">
        <f t="shared" si="0"/>
        <v>467</v>
      </c>
      <c r="E25" s="319"/>
      <c r="F25" s="319"/>
      <c r="G25" s="319"/>
      <c r="H25" s="326">
        <v>46</v>
      </c>
      <c r="I25" s="326">
        <v>60</v>
      </c>
      <c r="J25" s="326">
        <v>61</v>
      </c>
      <c r="K25" s="326">
        <v>63</v>
      </c>
      <c r="L25" s="327">
        <v>60</v>
      </c>
      <c r="M25" s="327">
        <v>59</v>
      </c>
      <c r="N25" s="327">
        <v>58</v>
      </c>
      <c r="O25" s="327">
        <v>60</v>
      </c>
      <c r="P25" s="319"/>
      <c r="Q25" s="319"/>
      <c r="R25" s="319"/>
      <c r="S25" s="319"/>
      <c r="T25" s="319"/>
      <c r="U25" s="319"/>
      <c r="V25" s="319"/>
      <c r="W25" s="319"/>
      <c r="Y25">
        <f t="shared" si="1"/>
        <v>421</v>
      </c>
      <c r="Z25">
        <f t="shared" si="2"/>
        <v>0</v>
      </c>
      <c r="AA25">
        <f t="shared" si="3"/>
        <v>0</v>
      </c>
    </row>
    <row r="26" spans="1:27" x14ac:dyDescent="0.3">
      <c r="A26" s="323">
        <v>3413964</v>
      </c>
      <c r="B26" s="324" t="s">
        <v>773</v>
      </c>
      <c r="C26" s="325" t="s">
        <v>941</v>
      </c>
      <c r="D26" s="326">
        <f t="shared" si="0"/>
        <v>192</v>
      </c>
      <c r="E26" s="319"/>
      <c r="F26" s="319"/>
      <c r="G26" s="319"/>
      <c r="H26" s="327">
        <v>10</v>
      </c>
      <c r="I26" s="327">
        <v>27</v>
      </c>
      <c r="J26" s="327">
        <v>29</v>
      </c>
      <c r="K26" s="327">
        <v>20</v>
      </c>
      <c r="L26" s="326">
        <v>24</v>
      </c>
      <c r="M26" s="326">
        <v>26</v>
      </c>
      <c r="N26" s="326">
        <v>30</v>
      </c>
      <c r="O26" s="326">
        <v>26</v>
      </c>
      <c r="P26" s="319"/>
      <c r="Q26" s="319"/>
      <c r="R26" s="319"/>
      <c r="S26" s="319"/>
      <c r="T26" s="319"/>
      <c r="U26" s="319"/>
      <c r="V26" s="319"/>
      <c r="W26" s="319"/>
      <c r="Y26">
        <f t="shared" si="1"/>
        <v>182</v>
      </c>
      <c r="Z26">
        <f t="shared" si="2"/>
        <v>0</v>
      </c>
      <c r="AA26">
        <f t="shared" si="3"/>
        <v>0</v>
      </c>
    </row>
    <row r="27" spans="1:27" x14ac:dyDescent="0.3">
      <c r="A27" s="323">
        <v>3412230</v>
      </c>
      <c r="B27" s="324" t="s">
        <v>774</v>
      </c>
      <c r="C27" s="325" t="s">
        <v>941</v>
      </c>
      <c r="D27" s="326">
        <f t="shared" si="0"/>
        <v>418</v>
      </c>
      <c r="E27" s="319"/>
      <c r="F27" s="319"/>
      <c r="G27" s="319"/>
      <c r="H27" s="327">
        <v>39</v>
      </c>
      <c r="I27" s="327">
        <v>58</v>
      </c>
      <c r="J27" s="327">
        <v>41</v>
      </c>
      <c r="K27" s="327">
        <v>58</v>
      </c>
      <c r="L27" s="327">
        <v>53</v>
      </c>
      <c r="M27" s="327">
        <v>53</v>
      </c>
      <c r="N27" s="327">
        <v>60</v>
      </c>
      <c r="O27" s="327">
        <v>56</v>
      </c>
      <c r="P27" s="319"/>
      <c r="Q27" s="319"/>
      <c r="R27" s="319"/>
      <c r="S27" s="319"/>
      <c r="T27" s="319"/>
      <c r="U27" s="319"/>
      <c r="V27" s="319"/>
      <c r="W27" s="319"/>
      <c r="Y27">
        <f t="shared" si="1"/>
        <v>379</v>
      </c>
      <c r="Z27">
        <f t="shared" si="2"/>
        <v>0</v>
      </c>
      <c r="AA27">
        <f t="shared" si="3"/>
        <v>0</v>
      </c>
    </row>
    <row r="28" spans="1:27" x14ac:dyDescent="0.3">
      <c r="A28" s="323">
        <v>3413022</v>
      </c>
      <c r="B28" s="324" t="s">
        <v>775</v>
      </c>
      <c r="C28" s="325" t="s">
        <v>941</v>
      </c>
      <c r="D28" s="326">
        <f t="shared" si="0"/>
        <v>455</v>
      </c>
      <c r="E28" s="319"/>
      <c r="F28" s="319"/>
      <c r="G28" s="319"/>
      <c r="H28" s="326">
        <v>40</v>
      </c>
      <c r="I28" s="327">
        <v>60</v>
      </c>
      <c r="J28" s="327">
        <v>60</v>
      </c>
      <c r="K28" s="327">
        <v>62</v>
      </c>
      <c r="L28" s="327">
        <v>56</v>
      </c>
      <c r="M28" s="327">
        <v>60</v>
      </c>
      <c r="N28" s="327">
        <v>57</v>
      </c>
      <c r="O28" s="327">
        <v>60</v>
      </c>
      <c r="P28" s="319"/>
      <c r="Q28" s="319"/>
      <c r="R28" s="319"/>
      <c r="S28" s="319"/>
      <c r="T28" s="319"/>
      <c r="U28" s="319"/>
      <c r="V28" s="319"/>
      <c r="W28" s="319"/>
      <c r="Y28">
        <f t="shared" si="1"/>
        <v>415</v>
      </c>
      <c r="Z28">
        <f t="shared" si="2"/>
        <v>0</v>
      </c>
      <c r="AA28">
        <f t="shared" si="3"/>
        <v>0</v>
      </c>
    </row>
    <row r="29" spans="1:27" x14ac:dyDescent="0.3">
      <c r="A29" s="323">
        <v>3412222</v>
      </c>
      <c r="B29" s="324" t="s">
        <v>776</v>
      </c>
      <c r="C29" s="325" t="s">
        <v>941</v>
      </c>
      <c r="D29" s="326">
        <f t="shared" si="0"/>
        <v>360</v>
      </c>
      <c r="E29" s="319"/>
      <c r="F29" s="326">
        <v>1</v>
      </c>
      <c r="G29" s="327">
        <v>18</v>
      </c>
      <c r="H29" s="327">
        <v>29</v>
      </c>
      <c r="I29" s="327">
        <v>45</v>
      </c>
      <c r="J29" s="327">
        <v>44</v>
      </c>
      <c r="K29" s="327">
        <v>44</v>
      </c>
      <c r="L29" s="327">
        <v>45</v>
      </c>
      <c r="M29" s="327">
        <v>45</v>
      </c>
      <c r="N29" s="327">
        <v>44</v>
      </c>
      <c r="O29" s="327">
        <v>45</v>
      </c>
      <c r="P29" s="319"/>
      <c r="Q29" s="319"/>
      <c r="R29" s="319"/>
      <c r="S29" s="319"/>
      <c r="T29" s="319"/>
      <c r="U29" s="319"/>
      <c r="V29" s="319"/>
      <c r="W29" s="319"/>
      <c r="Y29">
        <f t="shared" si="1"/>
        <v>312</v>
      </c>
      <c r="Z29">
        <f t="shared" si="2"/>
        <v>0</v>
      </c>
      <c r="AA29">
        <f t="shared" si="3"/>
        <v>0</v>
      </c>
    </row>
    <row r="30" spans="1:27" x14ac:dyDescent="0.3">
      <c r="A30" s="323">
        <v>3412040</v>
      </c>
      <c r="B30" s="324" t="s">
        <v>585</v>
      </c>
      <c r="C30" s="325" t="s">
        <v>943</v>
      </c>
      <c r="D30" s="326">
        <f t="shared" si="0"/>
        <v>233</v>
      </c>
      <c r="E30" s="319"/>
      <c r="F30" s="319"/>
      <c r="G30" s="326">
        <v>15</v>
      </c>
      <c r="H30" s="326">
        <v>20</v>
      </c>
      <c r="I30" s="326">
        <v>29</v>
      </c>
      <c r="J30" s="326">
        <v>28</v>
      </c>
      <c r="K30" s="326">
        <v>31</v>
      </c>
      <c r="L30" s="327">
        <v>30</v>
      </c>
      <c r="M30" s="327">
        <v>27</v>
      </c>
      <c r="N30" s="327">
        <v>28</v>
      </c>
      <c r="O30" s="327">
        <v>25</v>
      </c>
      <c r="P30" s="319"/>
      <c r="Q30" s="319"/>
      <c r="R30" s="319"/>
      <c r="S30" s="319"/>
      <c r="T30" s="319"/>
      <c r="U30" s="319"/>
      <c r="V30" s="319"/>
      <c r="W30" s="319"/>
      <c r="Y30">
        <f t="shared" si="1"/>
        <v>198</v>
      </c>
      <c r="Z30">
        <f t="shared" si="2"/>
        <v>0</v>
      </c>
      <c r="AA30">
        <f t="shared" si="3"/>
        <v>0</v>
      </c>
    </row>
    <row r="31" spans="1:27" x14ac:dyDescent="0.3">
      <c r="A31" s="323">
        <v>3412063</v>
      </c>
      <c r="B31" s="324" t="s">
        <v>945</v>
      </c>
      <c r="C31" s="325" t="s">
        <v>941</v>
      </c>
      <c r="D31" s="326">
        <f t="shared" si="0"/>
        <v>353</v>
      </c>
      <c r="E31" s="319"/>
      <c r="F31" s="319"/>
      <c r="G31" s="320"/>
      <c r="H31" s="320"/>
      <c r="I31" s="320"/>
      <c r="J31" s="320"/>
      <c r="K31" s="320"/>
      <c r="L31" s="326">
        <v>87</v>
      </c>
      <c r="M31" s="326">
        <v>90</v>
      </c>
      <c r="N31" s="326">
        <v>89</v>
      </c>
      <c r="O31" s="326">
        <v>87</v>
      </c>
      <c r="P31" s="319"/>
      <c r="Q31" s="319"/>
      <c r="R31" s="319"/>
      <c r="S31" s="319"/>
      <c r="T31" s="319"/>
      <c r="U31" s="319"/>
      <c r="V31" s="319"/>
      <c r="W31" s="319"/>
      <c r="Y31">
        <f t="shared" si="1"/>
        <v>353</v>
      </c>
      <c r="Z31">
        <f t="shared" si="2"/>
        <v>0</v>
      </c>
      <c r="AA31">
        <f t="shared" si="3"/>
        <v>0</v>
      </c>
    </row>
    <row r="32" spans="1:27" x14ac:dyDescent="0.3">
      <c r="A32" s="323">
        <v>3412064</v>
      </c>
      <c r="B32" s="324" t="s">
        <v>778</v>
      </c>
      <c r="C32" s="325" t="s">
        <v>941</v>
      </c>
      <c r="D32" s="326">
        <f t="shared" si="0"/>
        <v>308</v>
      </c>
      <c r="E32" s="319"/>
      <c r="F32" s="319"/>
      <c r="G32" s="320"/>
      <c r="H32" s="327">
        <v>39</v>
      </c>
      <c r="I32" s="327">
        <v>90</v>
      </c>
      <c r="J32" s="327">
        <v>90</v>
      </c>
      <c r="K32" s="327">
        <v>89</v>
      </c>
      <c r="L32" s="320"/>
      <c r="M32" s="320"/>
      <c r="N32" s="320"/>
      <c r="O32" s="320"/>
      <c r="P32" s="319"/>
      <c r="Q32" s="319"/>
      <c r="R32" s="319"/>
      <c r="S32" s="319"/>
      <c r="T32" s="319"/>
      <c r="U32" s="319"/>
      <c r="V32" s="319"/>
      <c r="W32" s="319"/>
      <c r="Y32">
        <f t="shared" si="1"/>
        <v>269</v>
      </c>
      <c r="Z32">
        <f t="shared" si="2"/>
        <v>0</v>
      </c>
      <c r="AA32">
        <f t="shared" si="3"/>
        <v>0</v>
      </c>
    </row>
    <row r="33" spans="1:27" x14ac:dyDescent="0.3">
      <c r="A33" s="323">
        <v>3412235</v>
      </c>
      <c r="B33" s="324" t="s">
        <v>512</v>
      </c>
      <c r="C33" s="325" t="s">
        <v>941</v>
      </c>
      <c r="D33" s="326">
        <f t="shared" si="0"/>
        <v>426</v>
      </c>
      <c r="E33" s="319"/>
      <c r="F33" s="319"/>
      <c r="G33" s="326">
        <v>1</v>
      </c>
      <c r="H33" s="327">
        <v>30</v>
      </c>
      <c r="I33" s="327">
        <v>57</v>
      </c>
      <c r="J33" s="327">
        <v>58</v>
      </c>
      <c r="K33" s="327">
        <v>58</v>
      </c>
      <c r="L33" s="327">
        <v>51</v>
      </c>
      <c r="M33" s="327">
        <v>57</v>
      </c>
      <c r="N33" s="327">
        <v>56</v>
      </c>
      <c r="O33" s="327">
        <v>58</v>
      </c>
      <c r="P33" s="319"/>
      <c r="Q33" s="319"/>
      <c r="R33" s="319"/>
      <c r="S33" s="319"/>
      <c r="T33" s="319"/>
      <c r="U33" s="319"/>
      <c r="V33" s="319"/>
      <c r="W33" s="319"/>
      <c r="Y33">
        <f t="shared" si="1"/>
        <v>395</v>
      </c>
      <c r="Z33">
        <f t="shared" si="2"/>
        <v>0</v>
      </c>
      <c r="AA33">
        <f t="shared" si="3"/>
        <v>0</v>
      </c>
    </row>
    <row r="34" spans="1:27" x14ac:dyDescent="0.3">
      <c r="A34" s="323">
        <v>3412214</v>
      </c>
      <c r="B34" s="324" t="s">
        <v>666</v>
      </c>
      <c r="C34" s="325" t="s">
        <v>941</v>
      </c>
      <c r="D34" s="326">
        <f t="shared" si="0"/>
        <v>373</v>
      </c>
      <c r="E34" s="319"/>
      <c r="F34" s="319"/>
      <c r="G34" s="326">
        <v>3</v>
      </c>
      <c r="H34" s="327">
        <v>32</v>
      </c>
      <c r="I34" s="327">
        <v>35</v>
      </c>
      <c r="J34" s="327">
        <v>50</v>
      </c>
      <c r="K34" s="327">
        <v>53</v>
      </c>
      <c r="L34" s="327">
        <v>43</v>
      </c>
      <c r="M34" s="327">
        <v>54</v>
      </c>
      <c r="N34" s="327">
        <v>47</v>
      </c>
      <c r="O34" s="327">
        <v>56</v>
      </c>
      <c r="P34" s="319"/>
      <c r="Q34" s="319"/>
      <c r="R34" s="319"/>
      <c r="S34" s="319"/>
      <c r="T34" s="319"/>
      <c r="U34" s="319"/>
      <c r="V34" s="319"/>
      <c r="W34" s="319"/>
      <c r="Y34">
        <f t="shared" si="1"/>
        <v>338</v>
      </c>
      <c r="Z34">
        <f t="shared" si="2"/>
        <v>0</v>
      </c>
      <c r="AA34">
        <f t="shared" si="3"/>
        <v>0</v>
      </c>
    </row>
    <row r="35" spans="1:27" x14ac:dyDescent="0.3">
      <c r="A35" s="323">
        <v>3412030</v>
      </c>
      <c r="B35" s="324" t="s">
        <v>291</v>
      </c>
      <c r="C35" s="325" t="s">
        <v>943</v>
      </c>
      <c r="D35" s="326">
        <f t="shared" ref="D35:D66" si="4">SUM(E35:W35)</f>
        <v>241</v>
      </c>
      <c r="E35" s="319"/>
      <c r="F35" s="319"/>
      <c r="G35" s="327">
        <v>15</v>
      </c>
      <c r="H35" s="327">
        <v>33</v>
      </c>
      <c r="I35" s="327">
        <v>29</v>
      </c>
      <c r="J35" s="327">
        <v>27</v>
      </c>
      <c r="K35" s="327">
        <v>28</v>
      </c>
      <c r="L35" s="327">
        <v>29</v>
      </c>
      <c r="M35" s="327">
        <v>23</v>
      </c>
      <c r="N35" s="327">
        <v>28</v>
      </c>
      <c r="O35" s="327">
        <v>29</v>
      </c>
      <c r="P35" s="319"/>
      <c r="Q35" s="319"/>
      <c r="R35" s="319"/>
      <c r="S35" s="319"/>
      <c r="T35" s="319"/>
      <c r="U35" s="319"/>
      <c r="V35" s="319"/>
      <c r="W35" s="319"/>
      <c r="Y35">
        <f t="shared" si="1"/>
        <v>193</v>
      </c>
      <c r="Z35">
        <f t="shared" si="2"/>
        <v>0</v>
      </c>
      <c r="AA35">
        <f t="shared" si="3"/>
        <v>0</v>
      </c>
    </row>
    <row r="36" spans="1:27" x14ac:dyDescent="0.3">
      <c r="A36" s="323">
        <v>3413512</v>
      </c>
      <c r="B36" s="324" t="s">
        <v>779</v>
      </c>
      <c r="C36" s="325" t="s">
        <v>941</v>
      </c>
      <c r="D36" s="326">
        <f t="shared" si="4"/>
        <v>185</v>
      </c>
      <c r="E36" s="319"/>
      <c r="F36" s="319"/>
      <c r="G36" s="327">
        <v>1</v>
      </c>
      <c r="H36" s="327">
        <v>23</v>
      </c>
      <c r="I36" s="327">
        <v>21</v>
      </c>
      <c r="J36" s="327">
        <v>24</v>
      </c>
      <c r="K36" s="327">
        <v>26</v>
      </c>
      <c r="L36" s="327">
        <v>25</v>
      </c>
      <c r="M36" s="327">
        <v>23</v>
      </c>
      <c r="N36" s="327">
        <v>19</v>
      </c>
      <c r="O36" s="327">
        <v>23</v>
      </c>
      <c r="P36" s="319"/>
      <c r="Q36" s="319"/>
      <c r="R36" s="319"/>
      <c r="S36" s="319"/>
      <c r="T36" s="319"/>
      <c r="U36" s="319"/>
      <c r="V36" s="319"/>
      <c r="W36" s="319"/>
      <c r="Y36">
        <f t="shared" si="1"/>
        <v>161</v>
      </c>
      <c r="Z36">
        <f t="shared" si="2"/>
        <v>0</v>
      </c>
      <c r="AA36">
        <f t="shared" si="3"/>
        <v>0</v>
      </c>
    </row>
    <row r="37" spans="1:27" x14ac:dyDescent="0.3">
      <c r="A37" s="323">
        <v>3412176</v>
      </c>
      <c r="B37" s="324" t="s">
        <v>637</v>
      </c>
      <c r="C37" s="325" t="s">
        <v>941</v>
      </c>
      <c r="D37" s="326">
        <f t="shared" si="4"/>
        <v>216</v>
      </c>
      <c r="E37" s="319"/>
      <c r="F37" s="319"/>
      <c r="G37" s="320"/>
      <c r="H37" s="327">
        <v>14</v>
      </c>
      <c r="I37" s="327">
        <v>28</v>
      </c>
      <c r="J37" s="327">
        <v>18</v>
      </c>
      <c r="K37" s="327">
        <v>25</v>
      </c>
      <c r="L37" s="327">
        <v>25</v>
      </c>
      <c r="M37" s="327">
        <v>31</v>
      </c>
      <c r="N37" s="327">
        <v>46</v>
      </c>
      <c r="O37" s="327">
        <v>29</v>
      </c>
      <c r="P37" s="319"/>
      <c r="Q37" s="319"/>
      <c r="R37" s="319"/>
      <c r="S37" s="319"/>
      <c r="T37" s="319"/>
      <c r="U37" s="319"/>
      <c r="V37" s="319"/>
      <c r="W37" s="319"/>
      <c r="Y37">
        <f t="shared" si="1"/>
        <v>202</v>
      </c>
      <c r="Z37">
        <f t="shared" si="2"/>
        <v>0</v>
      </c>
      <c r="AA37">
        <f t="shared" si="3"/>
        <v>0</v>
      </c>
    </row>
    <row r="38" spans="1:27" x14ac:dyDescent="0.3">
      <c r="A38" s="323">
        <v>3413513</v>
      </c>
      <c r="B38" s="324" t="s">
        <v>679</v>
      </c>
      <c r="C38" s="325" t="s">
        <v>941</v>
      </c>
      <c r="D38" s="326">
        <f t="shared" si="4"/>
        <v>334</v>
      </c>
      <c r="E38" s="319"/>
      <c r="F38" s="319"/>
      <c r="G38" s="326">
        <v>2</v>
      </c>
      <c r="H38" s="326">
        <v>23</v>
      </c>
      <c r="I38" s="327">
        <v>44</v>
      </c>
      <c r="J38" s="327">
        <v>43</v>
      </c>
      <c r="K38" s="327">
        <v>45</v>
      </c>
      <c r="L38" s="326">
        <v>45</v>
      </c>
      <c r="M38" s="326">
        <v>43</v>
      </c>
      <c r="N38" s="326">
        <v>44</v>
      </c>
      <c r="O38" s="326">
        <v>45</v>
      </c>
      <c r="P38" s="319"/>
      <c r="Q38" s="319"/>
      <c r="R38" s="319"/>
      <c r="S38" s="319"/>
      <c r="T38" s="319"/>
      <c r="U38" s="319"/>
      <c r="V38" s="319"/>
      <c r="W38" s="319"/>
      <c r="Y38">
        <f t="shared" si="1"/>
        <v>309</v>
      </c>
      <c r="Z38">
        <f t="shared" si="2"/>
        <v>0</v>
      </c>
      <c r="AA38">
        <f t="shared" si="3"/>
        <v>0</v>
      </c>
    </row>
    <row r="39" spans="1:27" x14ac:dyDescent="0.3">
      <c r="A39" s="323">
        <v>3413514</v>
      </c>
      <c r="B39" s="324" t="s">
        <v>680</v>
      </c>
      <c r="C39" s="325" t="s">
        <v>941</v>
      </c>
      <c r="D39" s="326">
        <f t="shared" si="4"/>
        <v>204</v>
      </c>
      <c r="E39" s="319"/>
      <c r="F39" s="319"/>
      <c r="G39" s="327">
        <v>3</v>
      </c>
      <c r="H39" s="327">
        <v>9</v>
      </c>
      <c r="I39" s="327">
        <v>27</v>
      </c>
      <c r="J39" s="327">
        <v>29</v>
      </c>
      <c r="K39" s="327">
        <v>25</v>
      </c>
      <c r="L39" s="327">
        <v>29</v>
      </c>
      <c r="M39" s="327">
        <v>27</v>
      </c>
      <c r="N39" s="327">
        <v>25</v>
      </c>
      <c r="O39" s="327">
        <v>30</v>
      </c>
      <c r="P39" s="319"/>
      <c r="Q39" s="319"/>
      <c r="R39" s="319"/>
      <c r="S39" s="319"/>
      <c r="T39" s="319"/>
      <c r="U39" s="319"/>
      <c r="V39" s="319"/>
      <c r="W39" s="319"/>
      <c r="Y39">
        <f t="shared" si="1"/>
        <v>192</v>
      </c>
      <c r="Z39">
        <f t="shared" si="2"/>
        <v>0</v>
      </c>
      <c r="AA39">
        <f t="shared" si="3"/>
        <v>0</v>
      </c>
    </row>
    <row r="40" spans="1:27" x14ac:dyDescent="0.3">
      <c r="A40" s="323">
        <v>3412084</v>
      </c>
      <c r="B40" s="324" t="s">
        <v>484</v>
      </c>
      <c r="C40" s="325" t="s">
        <v>941</v>
      </c>
      <c r="D40" s="326">
        <f t="shared" si="4"/>
        <v>337</v>
      </c>
      <c r="E40" s="319"/>
      <c r="F40" s="319"/>
      <c r="G40" s="319"/>
      <c r="H40" s="320"/>
      <c r="I40" s="327">
        <v>61</v>
      </c>
      <c r="J40" s="327">
        <v>49</v>
      </c>
      <c r="K40" s="327">
        <v>50</v>
      </c>
      <c r="L40" s="327">
        <v>56</v>
      </c>
      <c r="M40" s="327">
        <v>41</v>
      </c>
      <c r="N40" s="327">
        <v>38</v>
      </c>
      <c r="O40" s="327">
        <v>42</v>
      </c>
      <c r="P40" s="319"/>
      <c r="Q40" s="319"/>
      <c r="R40" s="319"/>
      <c r="S40" s="319"/>
      <c r="T40" s="319"/>
      <c r="U40" s="319"/>
      <c r="V40" s="319"/>
      <c r="W40" s="319"/>
      <c r="Y40">
        <f t="shared" si="1"/>
        <v>337</v>
      </c>
      <c r="Z40">
        <f t="shared" si="2"/>
        <v>0</v>
      </c>
      <c r="AA40">
        <f t="shared" si="3"/>
        <v>0</v>
      </c>
    </row>
    <row r="41" spans="1:27" x14ac:dyDescent="0.3">
      <c r="A41" s="323">
        <v>3412242</v>
      </c>
      <c r="B41" s="324" t="s">
        <v>619</v>
      </c>
      <c r="C41" s="325" t="s">
        <v>941</v>
      </c>
      <c r="D41" s="326">
        <f t="shared" si="4"/>
        <v>492</v>
      </c>
      <c r="E41" s="319"/>
      <c r="F41" s="320"/>
      <c r="G41" s="327">
        <v>1</v>
      </c>
      <c r="H41" s="327">
        <v>20</v>
      </c>
      <c r="I41" s="327">
        <v>69</v>
      </c>
      <c r="J41" s="327">
        <v>63</v>
      </c>
      <c r="K41" s="327">
        <v>67</v>
      </c>
      <c r="L41" s="326">
        <v>74</v>
      </c>
      <c r="M41" s="326">
        <v>56</v>
      </c>
      <c r="N41" s="326">
        <v>77</v>
      </c>
      <c r="O41" s="326">
        <v>65</v>
      </c>
      <c r="P41" s="319"/>
      <c r="Q41" s="319"/>
      <c r="R41" s="319"/>
      <c r="S41" s="319"/>
      <c r="T41" s="319"/>
      <c r="U41" s="319"/>
      <c r="V41" s="319"/>
      <c r="W41" s="319"/>
      <c r="Y41">
        <f t="shared" si="1"/>
        <v>471</v>
      </c>
      <c r="Z41">
        <f t="shared" si="2"/>
        <v>0</v>
      </c>
      <c r="AA41">
        <f t="shared" si="3"/>
        <v>0</v>
      </c>
    </row>
    <row r="42" spans="1:27" x14ac:dyDescent="0.3">
      <c r="A42" s="323">
        <v>3415200</v>
      </c>
      <c r="B42" s="324" t="s">
        <v>638</v>
      </c>
      <c r="C42" s="325" t="s">
        <v>941</v>
      </c>
      <c r="D42" s="326">
        <f t="shared" si="4"/>
        <v>436</v>
      </c>
      <c r="E42" s="319"/>
      <c r="F42" s="319"/>
      <c r="G42" s="319"/>
      <c r="H42" s="319"/>
      <c r="I42" s="327">
        <v>63</v>
      </c>
      <c r="J42" s="327">
        <v>65</v>
      </c>
      <c r="K42" s="327">
        <v>61</v>
      </c>
      <c r="L42" s="326">
        <v>63</v>
      </c>
      <c r="M42" s="326">
        <v>63</v>
      </c>
      <c r="N42" s="326">
        <v>61</v>
      </c>
      <c r="O42" s="326">
        <v>60</v>
      </c>
      <c r="P42" s="319"/>
      <c r="Q42" s="319"/>
      <c r="R42" s="319"/>
      <c r="S42" s="319"/>
      <c r="T42" s="319"/>
      <c r="U42" s="319"/>
      <c r="V42" s="319"/>
      <c r="W42" s="319"/>
      <c r="Y42">
        <f t="shared" si="1"/>
        <v>436</v>
      </c>
      <c r="Z42">
        <f t="shared" si="2"/>
        <v>0</v>
      </c>
      <c r="AA42">
        <f t="shared" si="3"/>
        <v>0</v>
      </c>
    </row>
    <row r="43" spans="1:27" x14ac:dyDescent="0.3">
      <c r="A43" s="323">
        <v>3412229</v>
      </c>
      <c r="B43" s="324" t="s">
        <v>780</v>
      </c>
      <c r="C43" s="325" t="s">
        <v>941</v>
      </c>
      <c r="D43" s="326">
        <f t="shared" si="4"/>
        <v>471</v>
      </c>
      <c r="E43" s="319"/>
      <c r="F43" s="319"/>
      <c r="G43" s="326">
        <v>30</v>
      </c>
      <c r="H43" s="327">
        <v>42</v>
      </c>
      <c r="I43" s="327">
        <v>60</v>
      </c>
      <c r="J43" s="327">
        <v>56</v>
      </c>
      <c r="K43" s="327">
        <v>56</v>
      </c>
      <c r="L43" s="327">
        <v>59</v>
      </c>
      <c r="M43" s="327">
        <v>58</v>
      </c>
      <c r="N43" s="327">
        <v>56</v>
      </c>
      <c r="O43" s="327">
        <v>54</v>
      </c>
      <c r="P43" s="319"/>
      <c r="Q43" s="319"/>
      <c r="R43" s="319"/>
      <c r="S43" s="319"/>
      <c r="T43" s="319"/>
      <c r="U43" s="319"/>
      <c r="V43" s="319"/>
      <c r="W43" s="319"/>
      <c r="Y43">
        <f t="shared" si="1"/>
        <v>399</v>
      </c>
      <c r="Z43">
        <f t="shared" si="2"/>
        <v>0</v>
      </c>
      <c r="AA43">
        <f t="shared" si="3"/>
        <v>0</v>
      </c>
    </row>
    <row r="44" spans="1:27" x14ac:dyDescent="0.3">
      <c r="A44" s="323">
        <v>3412232</v>
      </c>
      <c r="B44" s="324" t="s">
        <v>681</v>
      </c>
      <c r="C44" s="325" t="s">
        <v>941</v>
      </c>
      <c r="D44" s="326">
        <f t="shared" si="4"/>
        <v>241</v>
      </c>
      <c r="E44" s="319"/>
      <c r="F44" s="319"/>
      <c r="G44" s="326">
        <v>2</v>
      </c>
      <c r="H44" s="326">
        <v>12</v>
      </c>
      <c r="I44" s="326">
        <v>37</v>
      </c>
      <c r="J44" s="326">
        <v>41</v>
      </c>
      <c r="K44" s="326">
        <v>31</v>
      </c>
      <c r="L44" s="327">
        <v>28</v>
      </c>
      <c r="M44" s="327">
        <v>29</v>
      </c>
      <c r="N44" s="327">
        <v>31</v>
      </c>
      <c r="O44" s="327">
        <v>30</v>
      </c>
      <c r="P44" s="319"/>
      <c r="Q44" s="319"/>
      <c r="R44" s="319"/>
      <c r="S44" s="319"/>
      <c r="T44" s="319"/>
      <c r="U44" s="319"/>
      <c r="V44" s="319"/>
      <c r="W44" s="319"/>
      <c r="Y44">
        <f t="shared" si="1"/>
        <v>227</v>
      </c>
      <c r="Z44">
        <f t="shared" si="2"/>
        <v>0</v>
      </c>
      <c r="AA44">
        <f t="shared" si="3"/>
        <v>0</v>
      </c>
    </row>
    <row r="45" spans="1:27" x14ac:dyDescent="0.3">
      <c r="A45" s="323">
        <v>3412086</v>
      </c>
      <c r="B45" s="324" t="s">
        <v>667</v>
      </c>
      <c r="C45" s="325" t="s">
        <v>941</v>
      </c>
      <c r="D45" s="326">
        <f t="shared" si="4"/>
        <v>256</v>
      </c>
      <c r="E45" s="319"/>
      <c r="F45" s="319"/>
      <c r="G45" s="327">
        <v>6</v>
      </c>
      <c r="H45" s="327">
        <v>24</v>
      </c>
      <c r="I45" s="327">
        <v>32</v>
      </c>
      <c r="J45" s="327">
        <v>32</v>
      </c>
      <c r="K45" s="327">
        <v>34</v>
      </c>
      <c r="L45" s="327">
        <v>30</v>
      </c>
      <c r="M45" s="327">
        <v>34</v>
      </c>
      <c r="N45" s="327">
        <v>30</v>
      </c>
      <c r="O45" s="327">
        <v>34</v>
      </c>
      <c r="P45" s="319"/>
      <c r="Q45" s="319"/>
      <c r="R45" s="319"/>
      <c r="S45" s="319"/>
      <c r="T45" s="319"/>
      <c r="U45" s="319"/>
      <c r="V45" s="319"/>
      <c r="W45" s="319"/>
      <c r="Y45">
        <f t="shared" si="1"/>
        <v>226</v>
      </c>
      <c r="Z45">
        <f t="shared" si="2"/>
        <v>0</v>
      </c>
      <c r="AA45">
        <f t="shared" si="3"/>
        <v>0</v>
      </c>
    </row>
    <row r="46" spans="1:27" x14ac:dyDescent="0.3">
      <c r="A46" s="323">
        <v>3412221</v>
      </c>
      <c r="B46" s="324" t="s">
        <v>781</v>
      </c>
      <c r="C46" s="325" t="s">
        <v>941</v>
      </c>
      <c r="D46" s="326">
        <f t="shared" si="4"/>
        <v>421</v>
      </c>
      <c r="E46" s="319"/>
      <c r="F46" s="319"/>
      <c r="G46" s="327">
        <v>1</v>
      </c>
      <c r="H46" s="327">
        <v>24</v>
      </c>
      <c r="I46" s="327">
        <v>51</v>
      </c>
      <c r="J46" s="327">
        <v>57</v>
      </c>
      <c r="K46" s="327">
        <v>59</v>
      </c>
      <c r="L46" s="327">
        <v>61</v>
      </c>
      <c r="M46" s="327">
        <v>57</v>
      </c>
      <c r="N46" s="327">
        <v>55</v>
      </c>
      <c r="O46" s="327">
        <v>56</v>
      </c>
      <c r="P46" s="319"/>
      <c r="Q46" s="319"/>
      <c r="R46" s="319"/>
      <c r="S46" s="319"/>
      <c r="T46" s="319"/>
      <c r="U46" s="319"/>
      <c r="V46" s="319"/>
      <c r="W46" s="319"/>
      <c r="Y46">
        <f t="shared" si="1"/>
        <v>396</v>
      </c>
      <c r="Z46">
        <f t="shared" si="2"/>
        <v>0</v>
      </c>
      <c r="AA46">
        <f t="shared" si="3"/>
        <v>0</v>
      </c>
    </row>
    <row r="47" spans="1:27" x14ac:dyDescent="0.3">
      <c r="A47" s="323">
        <v>3413021</v>
      </c>
      <c r="B47" s="324" t="s">
        <v>782</v>
      </c>
      <c r="C47" s="325" t="s">
        <v>941</v>
      </c>
      <c r="D47" s="326">
        <f t="shared" si="4"/>
        <v>500</v>
      </c>
      <c r="E47" s="319"/>
      <c r="F47" s="319"/>
      <c r="G47" s="327">
        <v>8</v>
      </c>
      <c r="H47" s="327">
        <v>73</v>
      </c>
      <c r="I47" s="327">
        <v>63</v>
      </c>
      <c r="J47" s="327">
        <v>60</v>
      </c>
      <c r="K47" s="327">
        <v>60</v>
      </c>
      <c r="L47" s="327">
        <v>57</v>
      </c>
      <c r="M47" s="327">
        <v>59</v>
      </c>
      <c r="N47" s="327">
        <v>59</v>
      </c>
      <c r="O47" s="327">
        <v>61</v>
      </c>
      <c r="P47" s="319"/>
      <c r="Q47" s="319"/>
      <c r="R47" s="319"/>
      <c r="S47" s="319"/>
      <c r="T47" s="319"/>
      <c r="U47" s="319"/>
      <c r="V47" s="319"/>
      <c r="W47" s="319"/>
      <c r="Y47">
        <f t="shared" si="1"/>
        <v>419</v>
      </c>
      <c r="Z47">
        <f t="shared" si="2"/>
        <v>0</v>
      </c>
      <c r="AA47">
        <f t="shared" si="3"/>
        <v>0</v>
      </c>
    </row>
    <row r="48" spans="1:27" x14ac:dyDescent="0.3">
      <c r="A48" s="323">
        <v>3412020</v>
      </c>
      <c r="B48" s="324" t="s">
        <v>582</v>
      </c>
      <c r="C48" s="325" t="s">
        <v>943</v>
      </c>
      <c r="D48" s="326">
        <f t="shared" si="4"/>
        <v>413</v>
      </c>
      <c r="E48" s="319"/>
      <c r="F48" s="319"/>
      <c r="G48" s="320"/>
      <c r="H48" s="320"/>
      <c r="I48" s="327">
        <v>53</v>
      </c>
      <c r="J48" s="327">
        <v>53</v>
      </c>
      <c r="K48" s="327">
        <v>52</v>
      </c>
      <c r="L48" s="327">
        <v>52</v>
      </c>
      <c r="M48" s="327">
        <v>53</v>
      </c>
      <c r="N48" s="327">
        <v>49</v>
      </c>
      <c r="O48" s="327">
        <v>50</v>
      </c>
      <c r="P48" s="326">
        <v>51</v>
      </c>
      <c r="Q48" s="319"/>
      <c r="R48" s="319"/>
      <c r="S48" s="319"/>
      <c r="T48" s="319"/>
      <c r="U48" s="319"/>
      <c r="V48" s="319"/>
      <c r="W48" s="319"/>
      <c r="Y48">
        <f t="shared" si="1"/>
        <v>362</v>
      </c>
      <c r="Z48">
        <f t="shared" si="2"/>
        <v>51</v>
      </c>
      <c r="AA48">
        <f t="shared" si="3"/>
        <v>0</v>
      </c>
    </row>
    <row r="49" spans="1:27" x14ac:dyDescent="0.3">
      <c r="A49" s="323">
        <v>3412093</v>
      </c>
      <c r="B49" s="324" t="s">
        <v>668</v>
      </c>
      <c r="C49" s="325" t="s">
        <v>941</v>
      </c>
      <c r="D49" s="326">
        <f t="shared" si="4"/>
        <v>216</v>
      </c>
      <c r="E49" s="319"/>
      <c r="F49" s="319"/>
      <c r="G49" s="327">
        <v>8</v>
      </c>
      <c r="H49" s="327">
        <v>30</v>
      </c>
      <c r="I49" s="327">
        <v>61</v>
      </c>
      <c r="J49" s="327">
        <v>59</v>
      </c>
      <c r="K49" s="327">
        <v>58</v>
      </c>
      <c r="L49" s="320"/>
      <c r="M49" s="320"/>
      <c r="N49" s="320"/>
      <c r="O49" s="320"/>
      <c r="P49" s="319"/>
      <c r="Q49" s="319"/>
      <c r="R49" s="319"/>
      <c r="S49" s="319"/>
      <c r="T49" s="319"/>
      <c r="U49" s="319"/>
      <c r="V49" s="319"/>
      <c r="W49" s="319"/>
      <c r="Y49">
        <f t="shared" si="1"/>
        <v>178</v>
      </c>
      <c r="Z49">
        <f t="shared" si="2"/>
        <v>0</v>
      </c>
      <c r="AA49">
        <f t="shared" si="3"/>
        <v>0</v>
      </c>
    </row>
    <row r="50" spans="1:27" x14ac:dyDescent="0.3">
      <c r="A50" s="323">
        <v>3412092</v>
      </c>
      <c r="B50" s="324" t="s">
        <v>669</v>
      </c>
      <c r="C50" s="325" t="s">
        <v>941</v>
      </c>
      <c r="D50" s="326">
        <f t="shared" si="4"/>
        <v>212</v>
      </c>
      <c r="E50" s="319"/>
      <c r="F50" s="320"/>
      <c r="G50" s="320"/>
      <c r="H50" s="320"/>
      <c r="I50" s="320"/>
      <c r="J50" s="320"/>
      <c r="K50" s="320"/>
      <c r="L50" s="327">
        <v>54</v>
      </c>
      <c r="M50" s="327">
        <v>57</v>
      </c>
      <c r="N50" s="327">
        <v>50</v>
      </c>
      <c r="O50" s="327">
        <v>51</v>
      </c>
      <c r="P50" s="319"/>
      <c r="Q50" s="319"/>
      <c r="R50" s="319"/>
      <c r="S50" s="319"/>
      <c r="T50" s="319"/>
      <c r="U50" s="319"/>
      <c r="V50" s="319"/>
      <c r="W50" s="319"/>
      <c r="Y50">
        <f t="shared" si="1"/>
        <v>212</v>
      </c>
      <c r="Z50">
        <f t="shared" si="2"/>
        <v>0</v>
      </c>
      <c r="AA50">
        <f t="shared" si="3"/>
        <v>0</v>
      </c>
    </row>
    <row r="51" spans="1:27" x14ac:dyDescent="0.3">
      <c r="A51" s="323">
        <v>3412241</v>
      </c>
      <c r="B51" s="324" t="s">
        <v>783</v>
      </c>
      <c r="C51" s="325" t="s">
        <v>941</v>
      </c>
      <c r="D51" s="326">
        <f t="shared" si="4"/>
        <v>450</v>
      </c>
      <c r="E51" s="319"/>
      <c r="F51" s="319"/>
      <c r="G51" s="327">
        <v>2</v>
      </c>
      <c r="H51" s="327">
        <v>34</v>
      </c>
      <c r="I51" s="327">
        <v>62</v>
      </c>
      <c r="J51" s="327">
        <v>60</v>
      </c>
      <c r="K51" s="327">
        <v>61</v>
      </c>
      <c r="L51" s="327">
        <v>59</v>
      </c>
      <c r="M51" s="327">
        <v>60</v>
      </c>
      <c r="N51" s="327">
        <v>53</v>
      </c>
      <c r="O51" s="327">
        <v>59</v>
      </c>
      <c r="P51" s="319"/>
      <c r="Q51" s="319"/>
      <c r="R51" s="319"/>
      <c r="S51" s="319"/>
      <c r="T51" s="319"/>
      <c r="U51" s="319"/>
      <c r="V51" s="319"/>
      <c r="W51" s="319"/>
      <c r="Y51">
        <f t="shared" si="1"/>
        <v>414</v>
      </c>
      <c r="Z51">
        <f t="shared" si="2"/>
        <v>0</v>
      </c>
      <c r="AA51">
        <f t="shared" si="3"/>
        <v>0</v>
      </c>
    </row>
    <row r="52" spans="1:27" x14ac:dyDescent="0.3">
      <c r="A52" s="323">
        <v>3412226</v>
      </c>
      <c r="B52" s="324" t="s">
        <v>670</v>
      </c>
      <c r="C52" s="325" t="s">
        <v>941</v>
      </c>
      <c r="D52" s="326">
        <f t="shared" si="4"/>
        <v>298</v>
      </c>
      <c r="E52" s="319"/>
      <c r="F52" s="319"/>
      <c r="G52" s="327">
        <v>13</v>
      </c>
      <c r="H52" s="327">
        <v>32</v>
      </c>
      <c r="I52" s="327">
        <v>41</v>
      </c>
      <c r="J52" s="327">
        <v>39</v>
      </c>
      <c r="K52" s="327">
        <v>45</v>
      </c>
      <c r="L52" s="327">
        <v>24</v>
      </c>
      <c r="M52" s="327">
        <v>36</v>
      </c>
      <c r="N52" s="327">
        <v>37</v>
      </c>
      <c r="O52" s="327">
        <v>31</v>
      </c>
      <c r="P52" s="319"/>
      <c r="Q52" s="319"/>
      <c r="R52" s="319"/>
      <c r="S52" s="319"/>
      <c r="T52" s="319"/>
      <c r="U52" s="319"/>
      <c r="V52" s="319"/>
      <c r="W52" s="319"/>
      <c r="Y52">
        <f t="shared" si="1"/>
        <v>253</v>
      </c>
      <c r="Z52">
        <f t="shared" si="2"/>
        <v>0</v>
      </c>
      <c r="AA52">
        <f t="shared" si="3"/>
        <v>0</v>
      </c>
    </row>
    <row r="53" spans="1:27" x14ac:dyDescent="0.3">
      <c r="A53" s="323">
        <v>3412098</v>
      </c>
      <c r="B53" s="324" t="s">
        <v>630</v>
      </c>
      <c r="C53" s="325" t="s">
        <v>941</v>
      </c>
      <c r="D53" s="326">
        <f t="shared" si="4"/>
        <v>276</v>
      </c>
      <c r="E53" s="319"/>
      <c r="F53" s="319"/>
      <c r="G53" s="327">
        <v>35</v>
      </c>
      <c r="H53" s="327">
        <v>40</v>
      </c>
      <c r="I53" s="327">
        <v>31</v>
      </c>
      <c r="J53" s="327">
        <v>28</v>
      </c>
      <c r="K53" s="327">
        <v>29</v>
      </c>
      <c r="L53" s="327">
        <v>30</v>
      </c>
      <c r="M53" s="327">
        <v>30</v>
      </c>
      <c r="N53" s="327">
        <v>29</v>
      </c>
      <c r="O53" s="327">
        <v>24</v>
      </c>
      <c r="P53" s="319"/>
      <c r="Q53" s="319"/>
      <c r="R53" s="319"/>
      <c r="S53" s="319"/>
      <c r="T53" s="319"/>
      <c r="U53" s="319"/>
      <c r="V53" s="319"/>
      <c r="W53" s="319"/>
      <c r="Y53">
        <f t="shared" si="1"/>
        <v>201</v>
      </c>
      <c r="Z53">
        <f t="shared" si="2"/>
        <v>0</v>
      </c>
      <c r="AA53">
        <f t="shared" si="3"/>
        <v>0</v>
      </c>
    </row>
    <row r="54" spans="1:27" x14ac:dyDescent="0.3">
      <c r="A54" s="323">
        <v>3412170</v>
      </c>
      <c r="B54" s="324" t="s">
        <v>784</v>
      </c>
      <c r="C54" s="325" t="s">
        <v>941</v>
      </c>
      <c r="D54" s="326">
        <f t="shared" si="4"/>
        <v>342</v>
      </c>
      <c r="E54" s="319"/>
      <c r="F54" s="319"/>
      <c r="G54" s="320"/>
      <c r="H54" s="327">
        <v>28</v>
      </c>
      <c r="I54" s="327">
        <v>49</v>
      </c>
      <c r="J54" s="327">
        <v>49</v>
      </c>
      <c r="K54" s="327">
        <v>46</v>
      </c>
      <c r="L54" s="327">
        <v>41</v>
      </c>
      <c r="M54" s="327">
        <v>43</v>
      </c>
      <c r="N54" s="327">
        <v>43</v>
      </c>
      <c r="O54" s="327">
        <v>43</v>
      </c>
      <c r="P54" s="319"/>
      <c r="Q54" s="319"/>
      <c r="R54" s="319"/>
      <c r="S54" s="319"/>
      <c r="T54" s="319"/>
      <c r="U54" s="319"/>
      <c r="V54" s="319"/>
      <c r="W54" s="319"/>
      <c r="Y54">
        <f t="shared" si="1"/>
        <v>314</v>
      </c>
      <c r="Z54">
        <f t="shared" si="2"/>
        <v>0</v>
      </c>
      <c r="AA54">
        <f t="shared" si="3"/>
        <v>0</v>
      </c>
    </row>
    <row r="55" spans="1:27" x14ac:dyDescent="0.3">
      <c r="A55" s="323">
        <v>3412240</v>
      </c>
      <c r="B55" s="324" t="s">
        <v>785</v>
      </c>
      <c r="C55" s="325" t="s">
        <v>941</v>
      </c>
      <c r="D55" s="326">
        <f t="shared" si="4"/>
        <v>626</v>
      </c>
      <c r="E55" s="319"/>
      <c r="F55" s="319"/>
      <c r="G55" s="319"/>
      <c r="H55" s="327">
        <v>34</v>
      </c>
      <c r="I55" s="327">
        <v>90</v>
      </c>
      <c r="J55" s="327">
        <v>89</v>
      </c>
      <c r="K55" s="327">
        <v>92</v>
      </c>
      <c r="L55" s="327">
        <v>89</v>
      </c>
      <c r="M55" s="327">
        <v>88</v>
      </c>
      <c r="N55" s="327">
        <v>86</v>
      </c>
      <c r="O55" s="327">
        <v>58</v>
      </c>
      <c r="P55" s="319"/>
      <c r="Q55" s="319"/>
      <c r="R55" s="319"/>
      <c r="S55" s="319"/>
      <c r="T55" s="319"/>
      <c r="U55" s="319"/>
      <c r="V55" s="319"/>
      <c r="W55" s="319"/>
      <c r="Y55">
        <f t="shared" si="1"/>
        <v>592</v>
      </c>
      <c r="Z55">
        <f t="shared" si="2"/>
        <v>0</v>
      </c>
      <c r="AA55">
        <f t="shared" si="3"/>
        <v>0</v>
      </c>
    </row>
    <row r="56" spans="1:27" x14ac:dyDescent="0.3">
      <c r="A56" s="323">
        <v>3412007</v>
      </c>
      <c r="B56" s="324" t="s">
        <v>466</v>
      </c>
      <c r="C56" s="325" t="s">
        <v>941</v>
      </c>
      <c r="D56" s="326">
        <f t="shared" si="4"/>
        <v>413</v>
      </c>
      <c r="E56" s="319"/>
      <c r="F56" s="319"/>
      <c r="G56" s="320"/>
      <c r="H56" s="320"/>
      <c r="I56" s="327">
        <v>60</v>
      </c>
      <c r="J56" s="327">
        <v>59</v>
      </c>
      <c r="K56" s="327">
        <v>57</v>
      </c>
      <c r="L56" s="327">
        <v>61</v>
      </c>
      <c r="M56" s="327">
        <v>58</v>
      </c>
      <c r="N56" s="327">
        <v>59</v>
      </c>
      <c r="O56" s="327">
        <v>59</v>
      </c>
      <c r="P56" s="319"/>
      <c r="Q56" s="319"/>
      <c r="R56" s="319"/>
      <c r="S56" s="319"/>
      <c r="T56" s="319"/>
      <c r="U56" s="319"/>
      <c r="V56" s="319"/>
      <c r="W56" s="319"/>
      <c r="Y56">
        <f t="shared" si="1"/>
        <v>413</v>
      </c>
      <c r="Z56">
        <f t="shared" si="2"/>
        <v>0</v>
      </c>
      <c r="AA56">
        <f t="shared" si="3"/>
        <v>0</v>
      </c>
    </row>
    <row r="57" spans="1:27" x14ac:dyDescent="0.3">
      <c r="A57" s="323">
        <v>3413516</v>
      </c>
      <c r="B57" s="324" t="s">
        <v>124</v>
      </c>
      <c r="C57" s="325" t="s">
        <v>941</v>
      </c>
      <c r="D57" s="326">
        <f t="shared" si="4"/>
        <v>409</v>
      </c>
      <c r="E57" s="319"/>
      <c r="F57" s="319"/>
      <c r="G57" s="319"/>
      <c r="H57" s="319"/>
      <c r="I57" s="327">
        <v>59</v>
      </c>
      <c r="J57" s="327">
        <v>61</v>
      </c>
      <c r="K57" s="327">
        <v>60</v>
      </c>
      <c r="L57" s="327">
        <v>59</v>
      </c>
      <c r="M57" s="327">
        <v>58</v>
      </c>
      <c r="N57" s="327">
        <v>58</v>
      </c>
      <c r="O57" s="327">
        <v>54</v>
      </c>
      <c r="P57" s="319"/>
      <c r="Q57" s="319"/>
      <c r="R57" s="319"/>
      <c r="S57" s="319"/>
      <c r="T57" s="319"/>
      <c r="U57" s="319"/>
      <c r="V57" s="319"/>
      <c r="W57" s="319"/>
      <c r="Y57">
        <f t="shared" si="1"/>
        <v>409</v>
      </c>
      <c r="Z57">
        <f t="shared" si="2"/>
        <v>0</v>
      </c>
      <c r="AA57">
        <f t="shared" si="3"/>
        <v>0</v>
      </c>
    </row>
    <row r="58" spans="1:27" x14ac:dyDescent="0.3">
      <c r="A58" s="323">
        <v>3412223</v>
      </c>
      <c r="B58" s="324" t="s">
        <v>293</v>
      </c>
      <c r="C58" s="325" t="s">
        <v>943</v>
      </c>
      <c r="D58" s="326">
        <f t="shared" si="4"/>
        <v>456</v>
      </c>
      <c r="E58" s="319"/>
      <c r="F58" s="319"/>
      <c r="G58" s="327">
        <v>3</v>
      </c>
      <c r="H58" s="327">
        <v>37</v>
      </c>
      <c r="I58" s="327">
        <v>60</v>
      </c>
      <c r="J58" s="327">
        <v>61</v>
      </c>
      <c r="K58" s="327">
        <v>59</v>
      </c>
      <c r="L58" s="327">
        <v>59</v>
      </c>
      <c r="M58" s="327">
        <v>59</v>
      </c>
      <c r="N58" s="327">
        <v>59</v>
      </c>
      <c r="O58" s="327">
        <v>59</v>
      </c>
      <c r="P58" s="319"/>
      <c r="Q58" s="319"/>
      <c r="R58" s="319"/>
      <c r="S58" s="319"/>
      <c r="T58" s="319"/>
      <c r="U58" s="319"/>
      <c r="V58" s="319"/>
      <c r="W58" s="319"/>
      <c r="Y58">
        <f t="shared" si="1"/>
        <v>416</v>
      </c>
      <c r="Z58">
        <f t="shared" si="2"/>
        <v>0</v>
      </c>
      <c r="AA58">
        <f t="shared" si="3"/>
        <v>0</v>
      </c>
    </row>
    <row r="59" spans="1:27" x14ac:dyDescent="0.3">
      <c r="A59" s="323">
        <v>3412199</v>
      </c>
      <c r="B59" s="324" t="s">
        <v>786</v>
      </c>
      <c r="C59" s="325" t="s">
        <v>941</v>
      </c>
      <c r="D59" s="326">
        <f t="shared" si="4"/>
        <v>214</v>
      </c>
      <c r="E59" s="319"/>
      <c r="F59" s="319"/>
      <c r="G59" s="327">
        <v>1</v>
      </c>
      <c r="H59" s="327">
        <v>15</v>
      </c>
      <c r="I59" s="327">
        <v>31</v>
      </c>
      <c r="J59" s="327">
        <v>28</v>
      </c>
      <c r="K59" s="327">
        <v>33</v>
      </c>
      <c r="L59" s="327">
        <v>20</v>
      </c>
      <c r="M59" s="327">
        <v>26</v>
      </c>
      <c r="N59" s="327">
        <v>28</v>
      </c>
      <c r="O59" s="327">
        <v>32</v>
      </c>
      <c r="P59" s="319"/>
      <c r="Q59" s="319"/>
      <c r="R59" s="319"/>
      <c r="S59" s="319"/>
      <c r="T59" s="319"/>
      <c r="U59" s="319"/>
      <c r="V59" s="319"/>
      <c r="W59" s="319"/>
      <c r="Y59">
        <f t="shared" si="1"/>
        <v>198</v>
      </c>
      <c r="Z59">
        <f t="shared" si="2"/>
        <v>0</v>
      </c>
      <c r="AA59">
        <f t="shared" si="3"/>
        <v>0</v>
      </c>
    </row>
    <row r="60" spans="1:27" x14ac:dyDescent="0.3">
      <c r="A60" s="323">
        <v>3412110</v>
      </c>
      <c r="B60" s="324" t="s">
        <v>623</v>
      </c>
      <c r="C60" s="325" t="s">
        <v>941</v>
      </c>
      <c r="D60" s="326">
        <f t="shared" si="4"/>
        <v>436</v>
      </c>
      <c r="E60" s="319"/>
      <c r="F60" s="319"/>
      <c r="G60" s="319"/>
      <c r="H60" s="327">
        <v>35</v>
      </c>
      <c r="I60" s="327">
        <v>58</v>
      </c>
      <c r="J60" s="327">
        <v>60</v>
      </c>
      <c r="K60" s="327">
        <v>59</v>
      </c>
      <c r="L60" s="327">
        <v>56</v>
      </c>
      <c r="M60" s="327">
        <v>51</v>
      </c>
      <c r="N60" s="327">
        <v>60</v>
      </c>
      <c r="O60" s="327">
        <v>57</v>
      </c>
      <c r="P60" s="319"/>
      <c r="Q60" s="319"/>
      <c r="R60" s="319"/>
      <c r="S60" s="319"/>
      <c r="T60" s="319"/>
      <c r="U60" s="319"/>
      <c r="V60" s="319"/>
      <c r="W60" s="319"/>
      <c r="Y60">
        <f t="shared" si="1"/>
        <v>401</v>
      </c>
      <c r="Z60">
        <f t="shared" si="2"/>
        <v>0</v>
      </c>
      <c r="AA60">
        <f t="shared" si="3"/>
        <v>0</v>
      </c>
    </row>
    <row r="61" spans="1:27" x14ac:dyDescent="0.3">
      <c r="A61" s="323">
        <v>3412113</v>
      </c>
      <c r="B61" s="324" t="s">
        <v>624</v>
      </c>
      <c r="C61" s="325" t="s">
        <v>941</v>
      </c>
      <c r="D61" s="326">
        <f t="shared" si="4"/>
        <v>405</v>
      </c>
      <c r="E61" s="319"/>
      <c r="F61" s="319"/>
      <c r="G61" s="319"/>
      <c r="H61" s="327">
        <v>31</v>
      </c>
      <c r="I61" s="327">
        <v>49</v>
      </c>
      <c r="J61" s="327">
        <v>55</v>
      </c>
      <c r="K61" s="327">
        <v>53</v>
      </c>
      <c r="L61" s="327">
        <v>50</v>
      </c>
      <c r="M61" s="327">
        <v>61</v>
      </c>
      <c r="N61" s="327">
        <v>54</v>
      </c>
      <c r="O61" s="327">
        <v>52</v>
      </c>
      <c r="P61" s="319"/>
      <c r="Q61" s="319"/>
      <c r="R61" s="319"/>
      <c r="S61" s="319"/>
      <c r="T61" s="319"/>
      <c r="U61" s="319"/>
      <c r="V61" s="319"/>
      <c r="W61" s="319"/>
      <c r="Y61">
        <f t="shared" si="1"/>
        <v>374</v>
      </c>
      <c r="Z61">
        <f t="shared" si="2"/>
        <v>0</v>
      </c>
      <c r="AA61">
        <f t="shared" si="3"/>
        <v>0</v>
      </c>
    </row>
    <row r="62" spans="1:27" x14ac:dyDescent="0.3">
      <c r="A62" s="323">
        <v>3413960</v>
      </c>
      <c r="B62" s="324" t="s">
        <v>787</v>
      </c>
      <c r="C62" s="325" t="s">
        <v>941</v>
      </c>
      <c r="D62" s="326">
        <f t="shared" si="4"/>
        <v>202</v>
      </c>
      <c r="E62" s="319"/>
      <c r="F62" s="319"/>
      <c r="G62" s="320"/>
      <c r="H62" s="327">
        <v>11</v>
      </c>
      <c r="I62" s="327">
        <v>29</v>
      </c>
      <c r="J62" s="327">
        <v>23</v>
      </c>
      <c r="K62" s="327">
        <v>29</v>
      </c>
      <c r="L62" s="327">
        <v>25</v>
      </c>
      <c r="M62" s="327">
        <v>25</v>
      </c>
      <c r="N62" s="327">
        <v>30</v>
      </c>
      <c r="O62" s="327">
        <v>30</v>
      </c>
      <c r="P62" s="319"/>
      <c r="Q62" s="319"/>
      <c r="R62" s="319"/>
      <c r="S62" s="319"/>
      <c r="T62" s="319"/>
      <c r="U62" s="319"/>
      <c r="V62" s="319"/>
      <c r="W62" s="319"/>
      <c r="Y62">
        <f t="shared" si="1"/>
        <v>191</v>
      </c>
      <c r="Z62">
        <f t="shared" si="2"/>
        <v>0</v>
      </c>
      <c r="AA62">
        <f t="shared" si="3"/>
        <v>0</v>
      </c>
    </row>
    <row r="63" spans="1:27" x14ac:dyDescent="0.3">
      <c r="A63" s="323">
        <v>3413511</v>
      </c>
      <c r="B63" s="324" t="s">
        <v>683</v>
      </c>
      <c r="C63" s="325" t="s">
        <v>941</v>
      </c>
      <c r="D63" s="326">
        <f t="shared" si="4"/>
        <v>230</v>
      </c>
      <c r="E63" s="319"/>
      <c r="F63" s="319"/>
      <c r="G63" s="319"/>
      <c r="H63" s="327">
        <v>13</v>
      </c>
      <c r="I63" s="327">
        <v>30</v>
      </c>
      <c r="J63" s="327">
        <v>28</v>
      </c>
      <c r="K63" s="327">
        <v>34</v>
      </c>
      <c r="L63" s="327">
        <v>31</v>
      </c>
      <c r="M63" s="327">
        <v>28</v>
      </c>
      <c r="N63" s="327">
        <v>32</v>
      </c>
      <c r="O63" s="327">
        <v>34</v>
      </c>
      <c r="P63" s="319"/>
      <c r="Q63" s="319"/>
      <c r="R63" s="319"/>
      <c r="S63" s="319"/>
      <c r="T63" s="319"/>
      <c r="U63" s="319"/>
      <c r="V63" s="319"/>
      <c r="W63" s="319"/>
      <c r="Y63">
        <f t="shared" si="1"/>
        <v>217</v>
      </c>
      <c r="Z63">
        <f t="shared" si="2"/>
        <v>0</v>
      </c>
      <c r="AA63">
        <f t="shared" si="3"/>
        <v>0</v>
      </c>
    </row>
    <row r="64" spans="1:27" x14ac:dyDescent="0.3">
      <c r="A64" s="323">
        <v>3413523</v>
      </c>
      <c r="B64" s="324" t="s">
        <v>537</v>
      </c>
      <c r="C64" s="325" t="s">
        <v>941</v>
      </c>
      <c r="D64" s="326">
        <f t="shared" si="4"/>
        <v>367</v>
      </c>
      <c r="E64" s="319"/>
      <c r="F64" s="319"/>
      <c r="G64" s="326">
        <v>17</v>
      </c>
      <c r="H64" s="327">
        <v>35</v>
      </c>
      <c r="I64" s="327">
        <v>41</v>
      </c>
      <c r="J64" s="327">
        <v>50</v>
      </c>
      <c r="K64" s="327">
        <v>50</v>
      </c>
      <c r="L64" s="327">
        <v>47</v>
      </c>
      <c r="M64" s="327">
        <v>40</v>
      </c>
      <c r="N64" s="327">
        <v>44</v>
      </c>
      <c r="O64" s="327">
        <v>43</v>
      </c>
      <c r="P64" s="319"/>
      <c r="Q64" s="319"/>
      <c r="R64" s="319"/>
      <c r="S64" s="319"/>
      <c r="T64" s="319"/>
      <c r="U64" s="319"/>
      <c r="V64" s="319"/>
      <c r="W64" s="319"/>
      <c r="Y64">
        <f t="shared" si="1"/>
        <v>315</v>
      </c>
      <c r="Z64">
        <f t="shared" si="2"/>
        <v>0</v>
      </c>
      <c r="AA64">
        <f t="shared" si="3"/>
        <v>0</v>
      </c>
    </row>
    <row r="65" spans="1:27" x14ac:dyDescent="0.3">
      <c r="A65" s="323">
        <v>3413599</v>
      </c>
      <c r="B65" s="324" t="s">
        <v>640</v>
      </c>
      <c r="C65" s="325" t="s">
        <v>941</v>
      </c>
      <c r="D65" s="326">
        <f t="shared" si="4"/>
        <v>126</v>
      </c>
      <c r="E65" s="319"/>
      <c r="F65" s="319"/>
      <c r="G65" s="320"/>
      <c r="H65" s="320"/>
      <c r="I65" s="327">
        <v>12</v>
      </c>
      <c r="J65" s="327">
        <v>27</v>
      </c>
      <c r="K65" s="327">
        <v>20</v>
      </c>
      <c r="L65" s="327">
        <v>22</v>
      </c>
      <c r="M65" s="327">
        <v>12</v>
      </c>
      <c r="N65" s="327">
        <v>17</v>
      </c>
      <c r="O65" s="327">
        <v>16</v>
      </c>
      <c r="P65" s="319"/>
      <c r="Q65" s="319"/>
      <c r="R65" s="319"/>
      <c r="S65" s="319"/>
      <c r="T65" s="319"/>
      <c r="U65" s="319"/>
      <c r="V65" s="319"/>
      <c r="W65" s="319"/>
      <c r="Y65">
        <f t="shared" si="1"/>
        <v>126</v>
      </c>
      <c r="Z65">
        <f t="shared" si="2"/>
        <v>0</v>
      </c>
      <c r="AA65">
        <f t="shared" si="3"/>
        <v>0</v>
      </c>
    </row>
    <row r="66" spans="1:27" x14ac:dyDescent="0.3">
      <c r="A66" s="323">
        <v>3412239</v>
      </c>
      <c r="B66" s="324" t="s">
        <v>684</v>
      </c>
      <c r="C66" s="325" t="s">
        <v>941</v>
      </c>
      <c r="D66" s="326">
        <f t="shared" si="4"/>
        <v>211</v>
      </c>
      <c r="E66" s="319"/>
      <c r="F66" s="319"/>
      <c r="G66" s="320"/>
      <c r="H66" s="327">
        <v>16</v>
      </c>
      <c r="I66" s="327">
        <v>25</v>
      </c>
      <c r="J66" s="327">
        <v>29</v>
      </c>
      <c r="K66" s="327">
        <v>27</v>
      </c>
      <c r="L66" s="327">
        <v>30</v>
      </c>
      <c r="M66" s="327">
        <v>29</v>
      </c>
      <c r="N66" s="327">
        <v>26</v>
      </c>
      <c r="O66" s="327">
        <v>29</v>
      </c>
      <c r="P66" s="319"/>
      <c r="Q66" s="319"/>
      <c r="R66" s="319"/>
      <c r="S66" s="319"/>
      <c r="T66" s="319"/>
      <c r="U66" s="319"/>
      <c r="V66" s="319"/>
      <c r="W66" s="319"/>
      <c r="Y66">
        <f t="shared" si="1"/>
        <v>195</v>
      </c>
      <c r="Z66">
        <f t="shared" si="2"/>
        <v>0</v>
      </c>
      <c r="AA66">
        <f t="shared" si="3"/>
        <v>0</v>
      </c>
    </row>
    <row r="67" spans="1:27" x14ac:dyDescent="0.3">
      <c r="A67" s="323">
        <v>3413541</v>
      </c>
      <c r="B67" s="324" t="s">
        <v>946</v>
      </c>
      <c r="C67" s="325" t="s">
        <v>941</v>
      </c>
      <c r="D67" s="326">
        <f t="shared" ref="D67:D98" si="5">SUM(E67:W67)</f>
        <v>419</v>
      </c>
      <c r="E67" s="319"/>
      <c r="F67" s="319"/>
      <c r="G67" s="319"/>
      <c r="H67" s="320"/>
      <c r="I67" s="327">
        <v>60</v>
      </c>
      <c r="J67" s="327">
        <v>60</v>
      </c>
      <c r="K67" s="327">
        <v>60</v>
      </c>
      <c r="L67" s="327">
        <v>60</v>
      </c>
      <c r="M67" s="327">
        <v>60</v>
      </c>
      <c r="N67" s="327">
        <v>60</v>
      </c>
      <c r="O67" s="327">
        <v>59</v>
      </c>
      <c r="P67" s="319"/>
      <c r="Q67" s="319"/>
      <c r="R67" s="319"/>
      <c r="S67" s="319"/>
      <c r="T67" s="319"/>
      <c r="U67" s="319"/>
      <c r="V67" s="319"/>
      <c r="W67" s="319"/>
      <c r="Y67">
        <f t="shared" ref="Y67:Y121" si="6">SUM(I67:O67)</f>
        <v>419</v>
      </c>
      <c r="Z67">
        <f t="shared" ref="Z67:Z121" si="7">SUM(P67:R67)</f>
        <v>0</v>
      </c>
      <c r="AA67">
        <f t="shared" ref="AA67:AA121" si="8">SUM(S67:T67)</f>
        <v>0</v>
      </c>
    </row>
    <row r="68" spans="1:27" x14ac:dyDescent="0.3">
      <c r="A68" s="323">
        <v>3413026</v>
      </c>
      <c r="B68" s="324" t="s">
        <v>788</v>
      </c>
      <c r="C68" s="325" t="s">
        <v>941</v>
      </c>
      <c r="D68" s="326">
        <f t="shared" si="5"/>
        <v>218</v>
      </c>
      <c r="E68" s="320"/>
      <c r="F68" s="319"/>
      <c r="G68" s="320"/>
      <c r="H68" s="327">
        <v>10</v>
      </c>
      <c r="I68" s="327">
        <v>28</v>
      </c>
      <c r="J68" s="327">
        <v>25</v>
      </c>
      <c r="K68" s="327">
        <v>23</v>
      </c>
      <c r="L68" s="327">
        <v>30</v>
      </c>
      <c r="M68" s="327">
        <v>35</v>
      </c>
      <c r="N68" s="327">
        <v>31</v>
      </c>
      <c r="O68" s="327">
        <v>36</v>
      </c>
      <c r="P68" s="319"/>
      <c r="Q68" s="319"/>
      <c r="R68" s="319"/>
      <c r="S68" s="319"/>
      <c r="T68" s="319"/>
      <c r="U68" s="319"/>
      <c r="V68" s="319"/>
      <c r="W68" s="319"/>
      <c r="Y68">
        <f t="shared" si="6"/>
        <v>208</v>
      </c>
      <c r="Z68">
        <f t="shared" si="7"/>
        <v>0</v>
      </c>
      <c r="AA68">
        <f t="shared" si="8"/>
        <v>0</v>
      </c>
    </row>
    <row r="69" spans="1:27" x14ac:dyDescent="0.3">
      <c r="A69" s="323">
        <v>3413961</v>
      </c>
      <c r="B69" s="324" t="s">
        <v>672</v>
      </c>
      <c r="C69" s="325" t="s">
        <v>941</v>
      </c>
      <c r="D69" s="326">
        <f t="shared" si="5"/>
        <v>399</v>
      </c>
      <c r="E69" s="319"/>
      <c r="F69" s="319"/>
      <c r="G69" s="327">
        <v>17</v>
      </c>
      <c r="H69" s="327">
        <v>25</v>
      </c>
      <c r="I69" s="327">
        <v>48</v>
      </c>
      <c r="J69" s="327">
        <v>49</v>
      </c>
      <c r="K69" s="327">
        <v>52</v>
      </c>
      <c r="L69" s="327">
        <v>50</v>
      </c>
      <c r="M69" s="327">
        <v>49</v>
      </c>
      <c r="N69" s="327">
        <v>51</v>
      </c>
      <c r="O69" s="327">
        <v>58</v>
      </c>
      <c r="P69" s="319"/>
      <c r="Q69" s="319"/>
      <c r="R69" s="319"/>
      <c r="S69" s="319"/>
      <c r="T69" s="319"/>
      <c r="U69" s="319"/>
      <c r="V69" s="319"/>
      <c r="W69" s="319"/>
      <c r="Y69">
        <f t="shared" si="6"/>
        <v>357</v>
      </c>
      <c r="Z69">
        <f t="shared" si="7"/>
        <v>0</v>
      </c>
      <c r="AA69">
        <f t="shared" si="8"/>
        <v>0</v>
      </c>
    </row>
    <row r="70" spans="1:27" x14ac:dyDescent="0.3">
      <c r="A70" s="323">
        <v>3412123</v>
      </c>
      <c r="B70" s="324" t="s">
        <v>673</v>
      </c>
      <c r="C70" s="325" t="s">
        <v>941</v>
      </c>
      <c r="D70" s="326">
        <f t="shared" si="5"/>
        <v>226</v>
      </c>
      <c r="E70" s="319"/>
      <c r="F70" s="319"/>
      <c r="G70" s="327">
        <v>1</v>
      </c>
      <c r="H70" s="327">
        <v>27</v>
      </c>
      <c r="I70" s="327">
        <v>30</v>
      </c>
      <c r="J70" s="327">
        <v>30</v>
      </c>
      <c r="K70" s="327">
        <v>27</v>
      </c>
      <c r="L70" s="327">
        <v>31</v>
      </c>
      <c r="M70" s="327">
        <v>28</v>
      </c>
      <c r="N70" s="327">
        <v>30</v>
      </c>
      <c r="O70" s="327">
        <v>22</v>
      </c>
      <c r="P70" s="319"/>
      <c r="Q70" s="319"/>
      <c r="R70" s="319"/>
      <c r="S70" s="319"/>
      <c r="T70" s="319"/>
      <c r="U70" s="319"/>
      <c r="V70" s="319"/>
      <c r="W70" s="319"/>
      <c r="Y70">
        <f t="shared" si="6"/>
        <v>198</v>
      </c>
      <c r="Z70">
        <f t="shared" si="7"/>
        <v>0</v>
      </c>
      <c r="AA70">
        <f t="shared" si="8"/>
        <v>0</v>
      </c>
    </row>
    <row r="71" spans="1:27" x14ac:dyDescent="0.3">
      <c r="A71" s="323">
        <v>3412130</v>
      </c>
      <c r="B71" s="324" t="s">
        <v>493</v>
      </c>
      <c r="C71" s="325" t="s">
        <v>941</v>
      </c>
      <c r="D71" s="326">
        <f t="shared" si="5"/>
        <v>219</v>
      </c>
      <c r="E71" s="319"/>
      <c r="F71" s="319"/>
      <c r="G71" s="327">
        <v>1</v>
      </c>
      <c r="H71" s="327">
        <v>20</v>
      </c>
      <c r="I71" s="327">
        <v>30</v>
      </c>
      <c r="J71" s="327">
        <v>30</v>
      </c>
      <c r="K71" s="327">
        <v>30</v>
      </c>
      <c r="L71" s="327">
        <v>23</v>
      </c>
      <c r="M71" s="327">
        <v>27</v>
      </c>
      <c r="N71" s="327">
        <v>29</v>
      </c>
      <c r="O71" s="327">
        <v>29</v>
      </c>
      <c r="P71" s="319"/>
      <c r="Q71" s="319"/>
      <c r="R71" s="319"/>
      <c r="S71" s="319"/>
      <c r="T71" s="319"/>
      <c r="U71" s="319"/>
      <c r="V71" s="319"/>
      <c r="W71" s="319"/>
      <c r="Y71">
        <f t="shared" si="6"/>
        <v>198</v>
      </c>
      <c r="Z71">
        <f t="shared" si="7"/>
        <v>0</v>
      </c>
      <c r="AA71">
        <f t="shared" si="8"/>
        <v>0</v>
      </c>
    </row>
    <row r="72" spans="1:27" x14ac:dyDescent="0.3">
      <c r="A72" s="323">
        <v>3412034</v>
      </c>
      <c r="B72" s="324" t="s">
        <v>96</v>
      </c>
      <c r="C72" s="325" t="s">
        <v>941</v>
      </c>
      <c r="D72" s="326">
        <f t="shared" si="5"/>
        <v>625</v>
      </c>
      <c r="E72" s="319"/>
      <c r="F72" s="319"/>
      <c r="G72" s="326">
        <v>4</v>
      </c>
      <c r="H72" s="327">
        <v>44</v>
      </c>
      <c r="I72" s="327">
        <v>81</v>
      </c>
      <c r="J72" s="327">
        <v>75</v>
      </c>
      <c r="K72" s="327">
        <v>87</v>
      </c>
      <c r="L72" s="327">
        <v>84</v>
      </c>
      <c r="M72" s="327">
        <v>78</v>
      </c>
      <c r="N72" s="327">
        <v>84</v>
      </c>
      <c r="O72" s="327">
        <v>88</v>
      </c>
      <c r="P72" s="319"/>
      <c r="Q72" s="319"/>
      <c r="R72" s="319"/>
      <c r="S72" s="319"/>
      <c r="T72" s="319"/>
      <c r="U72" s="319"/>
      <c r="V72" s="319"/>
      <c r="W72" s="319"/>
      <c r="Y72">
        <f t="shared" si="6"/>
        <v>577</v>
      </c>
      <c r="Z72">
        <f t="shared" si="7"/>
        <v>0</v>
      </c>
      <c r="AA72">
        <f t="shared" si="8"/>
        <v>0</v>
      </c>
    </row>
    <row r="73" spans="1:27" x14ac:dyDescent="0.3">
      <c r="A73" s="323">
        <v>3413966</v>
      </c>
      <c r="B73" s="324" t="s">
        <v>294</v>
      </c>
      <c r="C73" s="325" t="s">
        <v>943</v>
      </c>
      <c r="D73" s="326">
        <f t="shared" si="5"/>
        <v>251</v>
      </c>
      <c r="E73" s="319"/>
      <c r="F73" s="319"/>
      <c r="G73" s="326">
        <v>11</v>
      </c>
      <c r="H73" s="327">
        <v>32</v>
      </c>
      <c r="I73" s="327">
        <v>32</v>
      </c>
      <c r="J73" s="327">
        <v>30</v>
      </c>
      <c r="K73" s="327">
        <v>29</v>
      </c>
      <c r="L73" s="327">
        <v>27</v>
      </c>
      <c r="M73" s="327">
        <v>30</v>
      </c>
      <c r="N73" s="327">
        <v>30</v>
      </c>
      <c r="O73" s="327">
        <v>30</v>
      </c>
      <c r="P73" s="319"/>
      <c r="Q73" s="319"/>
      <c r="R73" s="319"/>
      <c r="S73" s="319"/>
      <c r="T73" s="319"/>
      <c r="U73" s="319"/>
      <c r="V73" s="319"/>
      <c r="W73" s="319"/>
      <c r="Y73">
        <f t="shared" si="6"/>
        <v>208</v>
      </c>
      <c r="Z73">
        <f t="shared" si="7"/>
        <v>0</v>
      </c>
      <c r="AA73">
        <f t="shared" si="8"/>
        <v>0</v>
      </c>
    </row>
    <row r="74" spans="1:27" x14ac:dyDescent="0.3">
      <c r="A74" s="323">
        <v>3412011</v>
      </c>
      <c r="B74" s="324" t="s">
        <v>470</v>
      </c>
      <c r="C74" s="325" t="s">
        <v>941</v>
      </c>
      <c r="D74" s="326">
        <f t="shared" si="5"/>
        <v>459</v>
      </c>
      <c r="E74" s="319"/>
      <c r="F74" s="319"/>
      <c r="G74" s="327">
        <v>12</v>
      </c>
      <c r="H74" s="327">
        <v>31</v>
      </c>
      <c r="I74" s="327">
        <v>59</v>
      </c>
      <c r="J74" s="327">
        <v>59</v>
      </c>
      <c r="K74" s="327">
        <v>60</v>
      </c>
      <c r="L74" s="327">
        <v>61</v>
      </c>
      <c r="M74" s="327">
        <v>58</v>
      </c>
      <c r="N74" s="327">
        <v>57</v>
      </c>
      <c r="O74" s="327">
        <v>62</v>
      </c>
      <c r="P74" s="319"/>
      <c r="Q74" s="319"/>
      <c r="R74" s="319"/>
      <c r="S74" s="319"/>
      <c r="T74" s="319"/>
      <c r="U74" s="319"/>
      <c r="V74" s="319"/>
      <c r="W74" s="319"/>
      <c r="Y74">
        <f t="shared" si="6"/>
        <v>416</v>
      </c>
      <c r="Z74">
        <f t="shared" si="7"/>
        <v>0</v>
      </c>
      <c r="AA74">
        <f t="shared" si="8"/>
        <v>0</v>
      </c>
    </row>
    <row r="75" spans="1:27" x14ac:dyDescent="0.3">
      <c r="A75" s="323">
        <v>3412042</v>
      </c>
      <c r="B75" s="324" t="s">
        <v>947</v>
      </c>
      <c r="C75" s="325" t="s">
        <v>941</v>
      </c>
      <c r="D75" s="326">
        <f t="shared" si="5"/>
        <v>290.5</v>
      </c>
      <c r="E75" s="319"/>
      <c r="F75" s="320"/>
      <c r="G75" s="320"/>
      <c r="H75" s="320"/>
      <c r="I75" s="327">
        <v>60</v>
      </c>
      <c r="J75" s="327">
        <v>60</v>
      </c>
      <c r="K75" s="327">
        <v>30</v>
      </c>
      <c r="L75" s="327">
        <v>32</v>
      </c>
      <c r="M75" s="327">
        <v>31</v>
      </c>
      <c r="N75" s="327">
        <v>30</v>
      </c>
      <c r="O75" s="327">
        <v>47.5</v>
      </c>
      <c r="P75" s="319"/>
      <c r="Q75" s="319"/>
      <c r="R75" s="319"/>
      <c r="S75" s="319"/>
      <c r="T75" s="319"/>
      <c r="U75" s="319"/>
      <c r="V75" s="319"/>
      <c r="W75" s="319"/>
      <c r="Y75">
        <f t="shared" si="6"/>
        <v>290.5</v>
      </c>
      <c r="Z75">
        <f t="shared" si="7"/>
        <v>0</v>
      </c>
      <c r="AA75">
        <f t="shared" si="8"/>
        <v>0</v>
      </c>
    </row>
    <row r="76" spans="1:27" x14ac:dyDescent="0.3">
      <c r="A76" s="323">
        <v>3413528</v>
      </c>
      <c r="B76" s="324" t="s">
        <v>641</v>
      </c>
      <c r="C76" s="325" t="s">
        <v>941</v>
      </c>
      <c r="D76" s="326">
        <f t="shared" si="5"/>
        <v>182</v>
      </c>
      <c r="E76" s="319"/>
      <c r="F76" s="319"/>
      <c r="G76" s="326">
        <v>1</v>
      </c>
      <c r="H76" s="327">
        <v>11</v>
      </c>
      <c r="I76" s="327">
        <v>22</v>
      </c>
      <c r="J76" s="327">
        <v>21</v>
      </c>
      <c r="K76" s="327">
        <v>28</v>
      </c>
      <c r="L76" s="327">
        <v>30</v>
      </c>
      <c r="M76" s="327">
        <v>23</v>
      </c>
      <c r="N76" s="327">
        <v>18</v>
      </c>
      <c r="O76" s="327">
        <v>28</v>
      </c>
      <c r="P76" s="319"/>
      <c r="Q76" s="319"/>
      <c r="R76" s="319"/>
      <c r="S76" s="319"/>
      <c r="T76" s="319"/>
      <c r="U76" s="319"/>
      <c r="V76" s="319"/>
      <c r="W76" s="319"/>
      <c r="Y76">
        <f t="shared" si="6"/>
        <v>170</v>
      </c>
      <c r="Z76">
        <f t="shared" si="7"/>
        <v>0</v>
      </c>
      <c r="AA76">
        <f t="shared" si="8"/>
        <v>0</v>
      </c>
    </row>
    <row r="77" spans="1:27" x14ac:dyDescent="0.3">
      <c r="A77" s="323">
        <v>3412227</v>
      </c>
      <c r="B77" s="324" t="s">
        <v>674</v>
      </c>
      <c r="C77" s="325" t="s">
        <v>941</v>
      </c>
      <c r="D77" s="326">
        <f t="shared" si="5"/>
        <v>467</v>
      </c>
      <c r="E77" s="319"/>
      <c r="F77" s="319"/>
      <c r="G77" s="326">
        <v>1</v>
      </c>
      <c r="H77" s="326">
        <v>45</v>
      </c>
      <c r="I77" s="327">
        <v>60</v>
      </c>
      <c r="J77" s="327">
        <v>59</v>
      </c>
      <c r="K77" s="327">
        <v>60</v>
      </c>
      <c r="L77" s="327">
        <v>61</v>
      </c>
      <c r="M77" s="327">
        <v>62</v>
      </c>
      <c r="N77" s="327">
        <v>60</v>
      </c>
      <c r="O77" s="327">
        <v>59</v>
      </c>
      <c r="P77" s="319"/>
      <c r="Q77" s="319"/>
      <c r="R77" s="319"/>
      <c r="S77" s="319"/>
      <c r="T77" s="319"/>
      <c r="U77" s="319"/>
      <c r="V77" s="319"/>
      <c r="W77" s="319"/>
      <c r="Y77">
        <f t="shared" si="6"/>
        <v>421</v>
      </c>
      <c r="Z77">
        <f t="shared" si="7"/>
        <v>0</v>
      </c>
      <c r="AA77">
        <f t="shared" si="8"/>
        <v>0</v>
      </c>
    </row>
    <row r="78" spans="1:27" x14ac:dyDescent="0.3">
      <c r="A78" s="323">
        <v>3412065</v>
      </c>
      <c r="B78" s="324" t="s">
        <v>791</v>
      </c>
      <c r="C78" s="325" t="s">
        <v>941</v>
      </c>
      <c r="D78" s="326">
        <f t="shared" si="5"/>
        <v>260</v>
      </c>
      <c r="E78" s="319"/>
      <c r="F78" s="319"/>
      <c r="G78" s="320"/>
      <c r="H78" s="327">
        <v>15</v>
      </c>
      <c r="I78" s="327">
        <v>36</v>
      </c>
      <c r="J78" s="327">
        <v>36</v>
      </c>
      <c r="K78" s="327">
        <v>29</v>
      </c>
      <c r="L78" s="327">
        <v>35</v>
      </c>
      <c r="M78" s="327">
        <v>32</v>
      </c>
      <c r="N78" s="327">
        <v>39</v>
      </c>
      <c r="O78" s="327">
        <v>38</v>
      </c>
      <c r="P78" s="319"/>
      <c r="Q78" s="319"/>
      <c r="R78" s="319"/>
      <c r="S78" s="319"/>
      <c r="T78" s="319"/>
      <c r="U78" s="319"/>
      <c r="V78" s="319"/>
      <c r="W78" s="319"/>
      <c r="Y78">
        <f t="shared" si="6"/>
        <v>245</v>
      </c>
      <c r="Z78">
        <f t="shared" si="7"/>
        <v>0</v>
      </c>
      <c r="AA78">
        <f t="shared" si="8"/>
        <v>0</v>
      </c>
    </row>
    <row r="79" spans="1:27" x14ac:dyDescent="0.3">
      <c r="A79" s="323">
        <v>3413601</v>
      </c>
      <c r="B79" s="324" t="s">
        <v>792</v>
      </c>
      <c r="C79" s="325" t="s">
        <v>941</v>
      </c>
      <c r="D79" s="326">
        <f t="shared" si="5"/>
        <v>239</v>
      </c>
      <c r="E79" s="319"/>
      <c r="F79" s="319"/>
      <c r="G79" s="326">
        <v>1</v>
      </c>
      <c r="H79" s="326">
        <v>32</v>
      </c>
      <c r="I79" s="327">
        <v>29</v>
      </c>
      <c r="J79" s="327">
        <v>28</v>
      </c>
      <c r="K79" s="327">
        <v>26</v>
      </c>
      <c r="L79" s="327">
        <v>29</v>
      </c>
      <c r="M79" s="327">
        <v>28</v>
      </c>
      <c r="N79" s="327">
        <v>33</v>
      </c>
      <c r="O79" s="327">
        <v>33</v>
      </c>
      <c r="P79" s="319"/>
      <c r="Q79" s="319"/>
      <c r="R79" s="319"/>
      <c r="S79" s="319"/>
      <c r="T79" s="319"/>
      <c r="U79" s="319"/>
      <c r="V79" s="319"/>
      <c r="W79" s="319"/>
      <c r="Y79">
        <f t="shared" si="6"/>
        <v>206</v>
      </c>
      <c r="Z79">
        <f t="shared" si="7"/>
        <v>0</v>
      </c>
      <c r="AA79">
        <f t="shared" si="8"/>
        <v>0</v>
      </c>
    </row>
    <row r="80" spans="1:27" x14ac:dyDescent="0.3">
      <c r="A80" s="323">
        <v>3413543</v>
      </c>
      <c r="B80" s="324" t="s">
        <v>136</v>
      </c>
      <c r="C80" s="325" t="s">
        <v>941</v>
      </c>
      <c r="D80" s="326">
        <f t="shared" si="5"/>
        <v>437</v>
      </c>
      <c r="E80" s="319"/>
      <c r="F80" s="319"/>
      <c r="G80" s="319"/>
      <c r="H80" s="326">
        <v>30</v>
      </c>
      <c r="I80" s="327">
        <v>59</v>
      </c>
      <c r="J80" s="327">
        <v>60</v>
      </c>
      <c r="K80" s="327">
        <v>60</v>
      </c>
      <c r="L80" s="327">
        <v>58</v>
      </c>
      <c r="M80" s="327">
        <v>51</v>
      </c>
      <c r="N80" s="327">
        <v>60</v>
      </c>
      <c r="O80" s="327">
        <v>59</v>
      </c>
      <c r="P80" s="319"/>
      <c r="Q80" s="319"/>
      <c r="R80" s="319"/>
      <c r="S80" s="319"/>
      <c r="T80" s="319"/>
      <c r="U80" s="319"/>
      <c r="V80" s="319"/>
      <c r="W80" s="319"/>
      <c r="Y80">
        <f t="shared" si="6"/>
        <v>407</v>
      </c>
      <c r="Z80">
        <f t="shared" si="7"/>
        <v>0</v>
      </c>
      <c r="AA80">
        <f t="shared" si="8"/>
        <v>0</v>
      </c>
    </row>
    <row r="81" spans="1:27" x14ac:dyDescent="0.3">
      <c r="A81" s="323">
        <v>3413550</v>
      </c>
      <c r="B81" s="324" t="s">
        <v>793</v>
      </c>
      <c r="C81" s="325" t="s">
        <v>941</v>
      </c>
      <c r="D81" s="326">
        <f t="shared" si="5"/>
        <v>189</v>
      </c>
      <c r="E81" s="319"/>
      <c r="F81" s="319"/>
      <c r="G81" s="319"/>
      <c r="H81" s="326">
        <v>13</v>
      </c>
      <c r="I81" s="327">
        <v>17</v>
      </c>
      <c r="J81" s="327">
        <v>16</v>
      </c>
      <c r="K81" s="327">
        <v>29</v>
      </c>
      <c r="L81" s="327">
        <v>25</v>
      </c>
      <c r="M81" s="327">
        <v>30</v>
      </c>
      <c r="N81" s="327">
        <v>30</v>
      </c>
      <c r="O81" s="327">
        <v>29</v>
      </c>
      <c r="P81" s="319"/>
      <c r="Q81" s="319"/>
      <c r="R81" s="319"/>
      <c r="S81" s="319"/>
      <c r="T81" s="319"/>
      <c r="U81" s="319"/>
      <c r="V81" s="319"/>
      <c r="W81" s="319"/>
      <c r="Y81">
        <f t="shared" si="6"/>
        <v>176</v>
      </c>
      <c r="Z81">
        <f t="shared" si="7"/>
        <v>0</v>
      </c>
      <c r="AA81">
        <f t="shared" si="8"/>
        <v>0</v>
      </c>
    </row>
    <row r="82" spans="1:27" x14ac:dyDescent="0.3">
      <c r="A82" s="323">
        <v>3413001</v>
      </c>
      <c r="B82" s="324" t="s">
        <v>794</v>
      </c>
      <c r="C82" s="325" t="s">
        <v>941</v>
      </c>
      <c r="D82" s="326">
        <f t="shared" si="5"/>
        <v>268</v>
      </c>
      <c r="E82" s="319"/>
      <c r="F82" s="319"/>
      <c r="G82" s="319"/>
      <c r="H82" s="327">
        <v>19</v>
      </c>
      <c r="I82" s="327">
        <v>37</v>
      </c>
      <c r="J82" s="327">
        <v>38</v>
      </c>
      <c r="K82" s="327">
        <v>33</v>
      </c>
      <c r="L82" s="327">
        <v>37</v>
      </c>
      <c r="M82" s="327">
        <v>35</v>
      </c>
      <c r="N82" s="327">
        <v>37</v>
      </c>
      <c r="O82" s="327">
        <v>32</v>
      </c>
      <c r="P82" s="319"/>
      <c r="Q82" s="319"/>
      <c r="R82" s="319"/>
      <c r="S82" s="319"/>
      <c r="T82" s="319"/>
      <c r="U82" s="319"/>
      <c r="V82" s="319"/>
      <c r="W82" s="319"/>
      <c r="Y82">
        <f t="shared" si="6"/>
        <v>249</v>
      </c>
      <c r="Z82">
        <f t="shared" si="7"/>
        <v>0</v>
      </c>
      <c r="AA82">
        <f t="shared" si="8"/>
        <v>0</v>
      </c>
    </row>
    <row r="83" spans="1:27" x14ac:dyDescent="0.3">
      <c r="A83" s="323">
        <v>3413527</v>
      </c>
      <c r="B83" s="324" t="s">
        <v>795</v>
      </c>
      <c r="C83" s="325" t="s">
        <v>941</v>
      </c>
      <c r="D83" s="326">
        <f t="shared" si="5"/>
        <v>166</v>
      </c>
      <c r="E83" s="319"/>
      <c r="F83" s="319"/>
      <c r="G83" s="327">
        <v>3</v>
      </c>
      <c r="H83" s="327">
        <v>12</v>
      </c>
      <c r="I83" s="327">
        <v>18</v>
      </c>
      <c r="J83" s="327">
        <v>22</v>
      </c>
      <c r="K83" s="327">
        <v>18</v>
      </c>
      <c r="L83" s="327">
        <v>19</v>
      </c>
      <c r="M83" s="327">
        <v>28</v>
      </c>
      <c r="N83" s="327">
        <v>29</v>
      </c>
      <c r="O83" s="327">
        <v>17</v>
      </c>
      <c r="P83" s="319"/>
      <c r="Q83" s="319"/>
      <c r="R83" s="319"/>
      <c r="S83" s="319"/>
      <c r="T83" s="319"/>
      <c r="U83" s="319"/>
      <c r="V83" s="319"/>
      <c r="W83" s="319"/>
      <c r="Y83">
        <f t="shared" si="6"/>
        <v>151</v>
      </c>
      <c r="Z83">
        <f t="shared" si="7"/>
        <v>0</v>
      </c>
      <c r="AA83">
        <f t="shared" si="8"/>
        <v>0</v>
      </c>
    </row>
    <row r="84" spans="1:27" x14ac:dyDescent="0.3">
      <c r="A84" s="323">
        <v>3413553</v>
      </c>
      <c r="B84" s="324" t="s">
        <v>694</v>
      </c>
      <c r="C84" s="325" t="s">
        <v>941</v>
      </c>
      <c r="D84" s="326">
        <f t="shared" si="5"/>
        <v>386</v>
      </c>
      <c r="E84" s="319"/>
      <c r="F84" s="319"/>
      <c r="G84" s="327">
        <v>3</v>
      </c>
      <c r="H84" s="327">
        <v>49</v>
      </c>
      <c r="I84" s="327">
        <v>112</v>
      </c>
      <c r="J84" s="327">
        <v>113</v>
      </c>
      <c r="K84" s="327">
        <v>109</v>
      </c>
      <c r="L84" s="320"/>
      <c r="M84" s="320"/>
      <c r="N84" s="320"/>
      <c r="O84" s="320"/>
      <c r="P84" s="319"/>
      <c r="Q84" s="319"/>
      <c r="R84" s="319"/>
      <c r="S84" s="319"/>
      <c r="T84" s="319"/>
      <c r="U84" s="319"/>
      <c r="V84" s="319"/>
      <c r="W84" s="319"/>
      <c r="Y84">
        <f t="shared" si="6"/>
        <v>334</v>
      </c>
      <c r="Z84">
        <f t="shared" si="7"/>
        <v>0</v>
      </c>
      <c r="AA84">
        <f t="shared" si="8"/>
        <v>0</v>
      </c>
    </row>
    <row r="85" spans="1:27" x14ac:dyDescent="0.3">
      <c r="A85" s="323">
        <v>3413633</v>
      </c>
      <c r="B85" s="324" t="s">
        <v>644</v>
      </c>
      <c r="C85" s="325" t="s">
        <v>941</v>
      </c>
      <c r="D85" s="326">
        <f t="shared" si="5"/>
        <v>239</v>
      </c>
      <c r="E85" s="319"/>
      <c r="F85" s="319"/>
      <c r="G85" s="327">
        <v>18</v>
      </c>
      <c r="H85" s="327">
        <v>23</v>
      </c>
      <c r="I85" s="327">
        <v>30</v>
      </c>
      <c r="J85" s="327">
        <v>21</v>
      </c>
      <c r="K85" s="327">
        <v>30</v>
      </c>
      <c r="L85" s="327">
        <v>29</v>
      </c>
      <c r="M85" s="327">
        <v>28</v>
      </c>
      <c r="N85" s="327">
        <v>30</v>
      </c>
      <c r="O85" s="327">
        <v>30</v>
      </c>
      <c r="P85" s="319"/>
      <c r="Q85" s="319"/>
      <c r="R85" s="319"/>
      <c r="S85" s="319"/>
      <c r="T85" s="319"/>
      <c r="U85" s="319"/>
      <c r="V85" s="319"/>
      <c r="W85" s="319"/>
      <c r="Y85">
        <f t="shared" si="6"/>
        <v>198</v>
      </c>
      <c r="Z85">
        <f t="shared" si="7"/>
        <v>0</v>
      </c>
      <c r="AA85">
        <f t="shared" si="8"/>
        <v>0</v>
      </c>
    </row>
    <row r="86" spans="1:27" x14ac:dyDescent="0.3">
      <c r="A86" s="323">
        <v>3413571</v>
      </c>
      <c r="B86" s="324" t="s">
        <v>646</v>
      </c>
      <c r="C86" s="325" t="s">
        <v>941</v>
      </c>
      <c r="D86" s="326">
        <f t="shared" si="5"/>
        <v>414</v>
      </c>
      <c r="E86" s="319"/>
      <c r="F86" s="319"/>
      <c r="G86" s="326">
        <v>3</v>
      </c>
      <c r="H86" s="326">
        <v>20</v>
      </c>
      <c r="I86" s="327">
        <v>55</v>
      </c>
      <c r="J86" s="327">
        <v>49</v>
      </c>
      <c r="K86" s="327">
        <v>57</v>
      </c>
      <c r="L86" s="327">
        <v>58</v>
      </c>
      <c r="M86" s="327">
        <v>55</v>
      </c>
      <c r="N86" s="327">
        <v>57</v>
      </c>
      <c r="O86" s="327">
        <v>60</v>
      </c>
      <c r="P86" s="319"/>
      <c r="Q86" s="319"/>
      <c r="R86" s="319"/>
      <c r="S86" s="319"/>
      <c r="T86" s="319"/>
      <c r="U86" s="319"/>
      <c r="V86" s="319"/>
      <c r="W86" s="319"/>
      <c r="Y86">
        <f t="shared" si="6"/>
        <v>391</v>
      </c>
      <c r="Z86">
        <f t="shared" si="7"/>
        <v>0</v>
      </c>
      <c r="AA86">
        <f t="shared" si="8"/>
        <v>0</v>
      </c>
    </row>
    <row r="87" spans="1:27" x14ac:dyDescent="0.3">
      <c r="A87" s="323">
        <v>3413573</v>
      </c>
      <c r="B87" s="324" t="s">
        <v>647</v>
      </c>
      <c r="C87" s="325" t="s">
        <v>941</v>
      </c>
      <c r="D87" s="326">
        <f t="shared" si="5"/>
        <v>155</v>
      </c>
      <c r="E87" s="319"/>
      <c r="F87" s="319"/>
      <c r="G87" s="320"/>
      <c r="H87" s="327">
        <v>11</v>
      </c>
      <c r="I87" s="327">
        <v>19</v>
      </c>
      <c r="J87" s="327">
        <v>23</v>
      </c>
      <c r="K87" s="327">
        <v>24</v>
      </c>
      <c r="L87" s="327">
        <v>21</v>
      </c>
      <c r="M87" s="327">
        <v>21</v>
      </c>
      <c r="N87" s="327">
        <v>23</v>
      </c>
      <c r="O87" s="327">
        <v>13</v>
      </c>
      <c r="P87" s="319"/>
      <c r="Q87" s="319"/>
      <c r="R87" s="319"/>
      <c r="S87" s="319"/>
      <c r="T87" s="319"/>
      <c r="U87" s="319"/>
      <c r="V87" s="319"/>
      <c r="W87" s="319"/>
      <c r="Y87">
        <f t="shared" si="6"/>
        <v>144</v>
      </c>
      <c r="Z87">
        <f t="shared" si="7"/>
        <v>0</v>
      </c>
      <c r="AA87">
        <f t="shared" si="8"/>
        <v>0</v>
      </c>
    </row>
    <row r="88" spans="1:27" x14ac:dyDescent="0.3">
      <c r="A88" s="323">
        <v>3412037</v>
      </c>
      <c r="B88" s="324" t="s">
        <v>478</v>
      </c>
      <c r="C88" s="325" t="s">
        <v>941</v>
      </c>
      <c r="D88" s="326">
        <f t="shared" si="5"/>
        <v>584</v>
      </c>
      <c r="E88" s="319"/>
      <c r="F88" s="319"/>
      <c r="G88" s="327">
        <v>1</v>
      </c>
      <c r="H88" s="327">
        <v>29</v>
      </c>
      <c r="I88" s="327">
        <v>77</v>
      </c>
      <c r="J88" s="327">
        <v>70</v>
      </c>
      <c r="K88" s="327">
        <v>85</v>
      </c>
      <c r="L88" s="327">
        <v>89</v>
      </c>
      <c r="M88" s="327">
        <v>74</v>
      </c>
      <c r="N88" s="327">
        <v>82</v>
      </c>
      <c r="O88" s="327">
        <v>77</v>
      </c>
      <c r="P88" s="319"/>
      <c r="Q88" s="319"/>
      <c r="R88" s="319"/>
      <c r="S88" s="319"/>
      <c r="T88" s="319"/>
      <c r="U88" s="319"/>
      <c r="V88" s="319"/>
      <c r="W88" s="319"/>
      <c r="Y88">
        <f t="shared" si="6"/>
        <v>554</v>
      </c>
      <c r="Z88">
        <f t="shared" si="7"/>
        <v>0</v>
      </c>
      <c r="AA88">
        <f t="shared" si="8"/>
        <v>0</v>
      </c>
    </row>
    <row r="89" spans="1:27" x14ac:dyDescent="0.3">
      <c r="A89" s="323">
        <v>3413011</v>
      </c>
      <c r="B89" s="324" t="s">
        <v>586</v>
      </c>
      <c r="C89" s="325" t="s">
        <v>943</v>
      </c>
      <c r="D89" s="326">
        <f t="shared" si="5"/>
        <v>356</v>
      </c>
      <c r="E89" s="326">
        <v>3</v>
      </c>
      <c r="F89" s="319"/>
      <c r="G89" s="327">
        <v>22</v>
      </c>
      <c r="H89" s="327">
        <v>28</v>
      </c>
      <c r="I89" s="327">
        <v>46</v>
      </c>
      <c r="J89" s="327">
        <v>42</v>
      </c>
      <c r="K89" s="327">
        <v>45</v>
      </c>
      <c r="L89" s="327">
        <v>41</v>
      </c>
      <c r="M89" s="327">
        <v>43</v>
      </c>
      <c r="N89" s="327">
        <v>43</v>
      </c>
      <c r="O89" s="327">
        <v>43</v>
      </c>
      <c r="P89" s="319"/>
      <c r="Q89" s="319"/>
      <c r="R89" s="319"/>
      <c r="S89" s="319"/>
      <c r="T89" s="319"/>
      <c r="U89" s="319"/>
      <c r="V89" s="319"/>
      <c r="W89" s="319"/>
      <c r="Y89">
        <f t="shared" si="6"/>
        <v>303</v>
      </c>
      <c r="Z89">
        <f t="shared" si="7"/>
        <v>0</v>
      </c>
      <c r="AA89">
        <f t="shared" si="8"/>
        <v>0</v>
      </c>
    </row>
    <row r="90" spans="1:27" x14ac:dyDescent="0.3">
      <c r="A90" s="323">
        <v>3413967</v>
      </c>
      <c r="B90" s="324" t="s">
        <v>569</v>
      </c>
      <c r="C90" s="325" t="s">
        <v>941</v>
      </c>
      <c r="D90" s="326">
        <f t="shared" si="5"/>
        <v>485</v>
      </c>
      <c r="E90" s="319"/>
      <c r="F90" s="319"/>
      <c r="G90" s="326">
        <v>2</v>
      </c>
      <c r="H90" s="326">
        <v>30</v>
      </c>
      <c r="I90" s="327">
        <v>60</v>
      </c>
      <c r="J90" s="327">
        <v>61</v>
      </c>
      <c r="K90" s="327">
        <v>88</v>
      </c>
      <c r="L90" s="327">
        <v>59</v>
      </c>
      <c r="M90" s="327">
        <v>60</v>
      </c>
      <c r="N90" s="327">
        <v>62</v>
      </c>
      <c r="O90" s="327">
        <v>63</v>
      </c>
      <c r="P90" s="319"/>
      <c r="Q90" s="319"/>
      <c r="R90" s="319"/>
      <c r="S90" s="319"/>
      <c r="T90" s="319"/>
      <c r="U90" s="319"/>
      <c r="V90" s="319"/>
      <c r="W90" s="319"/>
      <c r="Y90">
        <f t="shared" si="6"/>
        <v>453</v>
      </c>
      <c r="Z90">
        <f t="shared" si="7"/>
        <v>0</v>
      </c>
      <c r="AA90">
        <f t="shared" si="8"/>
        <v>0</v>
      </c>
    </row>
    <row r="91" spans="1:27" x14ac:dyDescent="0.3">
      <c r="A91" s="323">
        <v>3413310</v>
      </c>
      <c r="B91" s="324" t="s">
        <v>797</v>
      </c>
      <c r="C91" s="325" t="s">
        <v>941</v>
      </c>
      <c r="D91" s="326">
        <f t="shared" si="5"/>
        <v>380</v>
      </c>
      <c r="E91" s="319"/>
      <c r="F91" s="319"/>
      <c r="G91" s="326">
        <v>3</v>
      </c>
      <c r="H91" s="327">
        <v>26</v>
      </c>
      <c r="I91" s="327">
        <v>50</v>
      </c>
      <c r="J91" s="327">
        <v>38</v>
      </c>
      <c r="K91" s="327">
        <v>49</v>
      </c>
      <c r="L91" s="327">
        <v>56</v>
      </c>
      <c r="M91" s="327">
        <v>47</v>
      </c>
      <c r="N91" s="327">
        <v>57</v>
      </c>
      <c r="O91" s="327">
        <v>54</v>
      </c>
      <c r="P91" s="319"/>
      <c r="Q91" s="319"/>
      <c r="R91" s="319"/>
      <c r="S91" s="319"/>
      <c r="T91" s="319"/>
      <c r="U91" s="319"/>
      <c r="V91" s="319"/>
      <c r="W91" s="319"/>
      <c r="Y91">
        <f t="shared" si="6"/>
        <v>351</v>
      </c>
      <c r="Z91">
        <f t="shared" si="7"/>
        <v>0</v>
      </c>
      <c r="AA91">
        <f t="shared" si="8"/>
        <v>0</v>
      </c>
    </row>
    <row r="92" spans="1:27" x14ac:dyDescent="0.3">
      <c r="A92" s="323">
        <v>3413644</v>
      </c>
      <c r="B92" s="324" t="s">
        <v>798</v>
      </c>
      <c r="C92" s="325" t="s">
        <v>941</v>
      </c>
      <c r="D92" s="326">
        <f t="shared" si="5"/>
        <v>253</v>
      </c>
      <c r="E92" s="319"/>
      <c r="F92" s="319"/>
      <c r="G92" s="319"/>
      <c r="H92" s="326">
        <v>14</v>
      </c>
      <c r="I92" s="326">
        <v>29</v>
      </c>
      <c r="J92" s="326">
        <v>40</v>
      </c>
      <c r="K92" s="326">
        <v>29</v>
      </c>
      <c r="L92" s="327">
        <v>31</v>
      </c>
      <c r="M92" s="327">
        <v>37</v>
      </c>
      <c r="N92" s="327">
        <v>43</v>
      </c>
      <c r="O92" s="327">
        <v>30</v>
      </c>
      <c r="P92" s="319"/>
      <c r="Q92" s="319"/>
      <c r="R92" s="319"/>
      <c r="S92" s="319"/>
      <c r="T92" s="319"/>
      <c r="U92" s="319"/>
      <c r="V92" s="319"/>
      <c r="W92" s="319"/>
      <c r="Y92">
        <f t="shared" si="6"/>
        <v>239</v>
      </c>
      <c r="Z92">
        <f t="shared" si="7"/>
        <v>0</v>
      </c>
      <c r="AA92">
        <f t="shared" si="8"/>
        <v>0</v>
      </c>
    </row>
    <row r="93" spans="1:27" x14ac:dyDescent="0.3">
      <c r="A93" s="323">
        <v>3413631</v>
      </c>
      <c r="B93" s="324" t="s">
        <v>948</v>
      </c>
      <c r="C93" s="325" t="s">
        <v>941</v>
      </c>
      <c r="D93" s="326">
        <f t="shared" si="5"/>
        <v>209</v>
      </c>
      <c r="E93" s="319"/>
      <c r="F93" s="319"/>
      <c r="G93" s="319"/>
      <c r="H93" s="319"/>
      <c r="I93" s="327">
        <v>29</v>
      </c>
      <c r="J93" s="327">
        <v>30</v>
      </c>
      <c r="K93" s="327">
        <v>31</v>
      </c>
      <c r="L93" s="327">
        <v>32</v>
      </c>
      <c r="M93" s="327">
        <v>31</v>
      </c>
      <c r="N93" s="327">
        <v>30</v>
      </c>
      <c r="O93" s="327">
        <v>26</v>
      </c>
      <c r="P93" s="319"/>
      <c r="Q93" s="319"/>
      <c r="R93" s="319"/>
      <c r="S93" s="319"/>
      <c r="T93" s="319"/>
      <c r="U93" s="319"/>
      <c r="V93" s="319"/>
      <c r="W93" s="319"/>
      <c r="Y93">
        <f t="shared" si="6"/>
        <v>209</v>
      </c>
      <c r="Z93">
        <f t="shared" si="7"/>
        <v>0</v>
      </c>
      <c r="AA93">
        <f t="shared" si="8"/>
        <v>0</v>
      </c>
    </row>
    <row r="94" spans="1:27" x14ac:dyDescent="0.3">
      <c r="A94" s="323">
        <v>3413547</v>
      </c>
      <c r="B94" s="324" t="s">
        <v>949</v>
      </c>
      <c r="C94" s="325" t="s">
        <v>941</v>
      </c>
      <c r="D94" s="326">
        <f t="shared" si="5"/>
        <v>240</v>
      </c>
      <c r="E94" s="319"/>
      <c r="F94" s="319"/>
      <c r="G94" s="319"/>
      <c r="H94" s="320"/>
      <c r="I94" s="320"/>
      <c r="J94" s="320"/>
      <c r="K94" s="320"/>
      <c r="L94" s="327">
        <v>63</v>
      </c>
      <c r="M94" s="327">
        <v>57</v>
      </c>
      <c r="N94" s="327">
        <v>58</v>
      </c>
      <c r="O94" s="327">
        <v>62</v>
      </c>
      <c r="P94" s="319"/>
      <c r="Q94" s="319"/>
      <c r="R94" s="319"/>
      <c r="S94" s="319"/>
      <c r="T94" s="319"/>
      <c r="U94" s="319"/>
      <c r="V94" s="319"/>
      <c r="W94" s="319"/>
      <c r="Y94">
        <f t="shared" si="6"/>
        <v>240</v>
      </c>
      <c r="Z94">
        <f t="shared" si="7"/>
        <v>0</v>
      </c>
      <c r="AA94">
        <f t="shared" si="8"/>
        <v>0</v>
      </c>
    </row>
    <row r="95" spans="1:27" x14ac:dyDescent="0.3">
      <c r="A95" s="323">
        <v>3413632</v>
      </c>
      <c r="B95" s="324" t="s">
        <v>799</v>
      </c>
      <c r="C95" s="325" t="s">
        <v>941</v>
      </c>
      <c r="D95" s="326">
        <f t="shared" si="5"/>
        <v>198</v>
      </c>
      <c r="E95" s="319"/>
      <c r="F95" s="319"/>
      <c r="G95" s="327">
        <v>1</v>
      </c>
      <c r="H95" s="327">
        <v>23</v>
      </c>
      <c r="I95" s="327">
        <v>58</v>
      </c>
      <c r="J95" s="327">
        <v>59</v>
      </c>
      <c r="K95" s="327">
        <v>57</v>
      </c>
      <c r="L95" s="320"/>
      <c r="M95" s="320"/>
      <c r="N95" s="320"/>
      <c r="O95" s="320"/>
      <c r="P95" s="319"/>
      <c r="Q95" s="319"/>
      <c r="R95" s="319"/>
      <c r="S95" s="319"/>
      <c r="T95" s="319"/>
      <c r="U95" s="319"/>
      <c r="V95" s="319"/>
      <c r="W95" s="319"/>
      <c r="Y95">
        <f t="shared" si="6"/>
        <v>174</v>
      </c>
      <c r="Z95">
        <f t="shared" si="7"/>
        <v>0</v>
      </c>
      <c r="AA95">
        <f t="shared" si="8"/>
        <v>0</v>
      </c>
    </row>
    <row r="96" spans="1:27" x14ac:dyDescent="0.3">
      <c r="A96" s="323">
        <v>3413548</v>
      </c>
      <c r="B96" s="324" t="s">
        <v>950</v>
      </c>
      <c r="C96" s="325" t="s">
        <v>941</v>
      </c>
      <c r="D96" s="326">
        <f t="shared" si="5"/>
        <v>193</v>
      </c>
      <c r="E96" s="319"/>
      <c r="F96" s="319"/>
      <c r="G96" s="319"/>
      <c r="H96" s="319"/>
      <c r="I96" s="326">
        <v>22</v>
      </c>
      <c r="J96" s="326">
        <v>30</v>
      </c>
      <c r="K96" s="326">
        <v>30</v>
      </c>
      <c r="L96" s="327">
        <v>26</v>
      </c>
      <c r="M96" s="327">
        <v>30</v>
      </c>
      <c r="N96" s="327">
        <v>27</v>
      </c>
      <c r="O96" s="327">
        <v>28</v>
      </c>
      <c r="P96" s="319"/>
      <c r="Q96" s="319"/>
      <c r="R96" s="319"/>
      <c r="S96" s="319"/>
      <c r="T96" s="319"/>
      <c r="U96" s="319"/>
      <c r="V96" s="319"/>
      <c r="W96" s="319"/>
      <c r="Y96">
        <f t="shared" si="6"/>
        <v>193</v>
      </c>
      <c r="Z96">
        <f t="shared" si="7"/>
        <v>0</v>
      </c>
      <c r="AA96">
        <f t="shared" si="8"/>
        <v>0</v>
      </c>
    </row>
    <row r="97" spans="1:27" x14ac:dyDescent="0.3">
      <c r="A97" s="323">
        <v>3413024</v>
      </c>
      <c r="B97" s="324" t="s">
        <v>800</v>
      </c>
      <c r="C97" s="325" t="s">
        <v>941</v>
      </c>
      <c r="D97" s="326">
        <f t="shared" si="5"/>
        <v>360</v>
      </c>
      <c r="E97" s="319"/>
      <c r="F97" s="319"/>
      <c r="G97" s="327">
        <v>1</v>
      </c>
      <c r="H97" s="327">
        <v>23</v>
      </c>
      <c r="I97" s="327">
        <v>53</v>
      </c>
      <c r="J97" s="327">
        <v>38</v>
      </c>
      <c r="K97" s="327">
        <v>53</v>
      </c>
      <c r="L97" s="326">
        <v>37</v>
      </c>
      <c r="M97" s="326">
        <v>41</v>
      </c>
      <c r="N97" s="326">
        <v>61</v>
      </c>
      <c r="O97" s="326">
        <v>53</v>
      </c>
      <c r="P97" s="319"/>
      <c r="Q97" s="319"/>
      <c r="R97" s="319"/>
      <c r="S97" s="319"/>
      <c r="T97" s="319"/>
      <c r="U97" s="319"/>
      <c r="V97" s="319"/>
      <c r="W97" s="319"/>
      <c r="Y97">
        <f t="shared" si="6"/>
        <v>336</v>
      </c>
      <c r="Z97">
        <f t="shared" si="7"/>
        <v>0</v>
      </c>
      <c r="AA97">
        <f t="shared" si="8"/>
        <v>0</v>
      </c>
    </row>
    <row r="98" spans="1:27" x14ac:dyDescent="0.3">
      <c r="A98" s="323">
        <v>3413551</v>
      </c>
      <c r="B98" s="324" t="s">
        <v>801</v>
      </c>
      <c r="C98" s="325" t="s">
        <v>941</v>
      </c>
      <c r="D98" s="326">
        <f t="shared" si="5"/>
        <v>222</v>
      </c>
      <c r="E98" s="319"/>
      <c r="F98" s="319"/>
      <c r="G98" s="326">
        <v>7</v>
      </c>
      <c r="H98" s="326">
        <v>14</v>
      </c>
      <c r="I98" s="327">
        <v>30</v>
      </c>
      <c r="J98" s="327">
        <v>30</v>
      </c>
      <c r="K98" s="327">
        <v>30</v>
      </c>
      <c r="L98" s="327">
        <v>30</v>
      </c>
      <c r="M98" s="327">
        <v>30</v>
      </c>
      <c r="N98" s="327">
        <v>27</v>
      </c>
      <c r="O98" s="327">
        <v>24</v>
      </c>
      <c r="P98" s="319"/>
      <c r="Q98" s="319"/>
      <c r="R98" s="319"/>
      <c r="S98" s="319"/>
      <c r="T98" s="319"/>
      <c r="U98" s="319"/>
      <c r="V98" s="319"/>
      <c r="W98" s="319"/>
      <c r="Y98">
        <f t="shared" si="6"/>
        <v>201</v>
      </c>
      <c r="Z98">
        <f t="shared" si="7"/>
        <v>0</v>
      </c>
      <c r="AA98">
        <f t="shared" si="8"/>
        <v>0</v>
      </c>
    </row>
    <row r="99" spans="1:27" x14ac:dyDescent="0.3">
      <c r="A99" s="323">
        <v>3413552</v>
      </c>
      <c r="B99" s="324" t="s">
        <v>951</v>
      </c>
      <c r="C99" s="325" t="s">
        <v>941</v>
      </c>
      <c r="D99" s="326">
        <f t="shared" ref="D99:D122" si="9">SUM(E99:W99)</f>
        <v>436</v>
      </c>
      <c r="E99" s="319"/>
      <c r="F99" s="319"/>
      <c r="G99" s="320"/>
      <c r="H99" s="320"/>
      <c r="I99" s="320"/>
      <c r="J99" s="320"/>
      <c r="K99" s="320"/>
      <c r="L99" s="327">
        <v>118</v>
      </c>
      <c r="M99" s="327">
        <v>107</v>
      </c>
      <c r="N99" s="327">
        <v>97</v>
      </c>
      <c r="O99" s="327">
        <v>114</v>
      </c>
      <c r="P99" s="319"/>
      <c r="Q99" s="319"/>
      <c r="R99" s="319"/>
      <c r="S99" s="319"/>
      <c r="T99" s="319"/>
      <c r="U99" s="319"/>
      <c r="V99" s="319"/>
      <c r="W99" s="319"/>
      <c r="Y99">
        <f t="shared" si="6"/>
        <v>436</v>
      </c>
      <c r="Z99">
        <f t="shared" si="7"/>
        <v>0</v>
      </c>
      <c r="AA99">
        <f t="shared" si="8"/>
        <v>0</v>
      </c>
    </row>
    <row r="100" spans="1:27" x14ac:dyDescent="0.3">
      <c r="A100" s="323">
        <v>3413558</v>
      </c>
      <c r="B100" s="324" t="s">
        <v>952</v>
      </c>
      <c r="C100" s="325" t="s">
        <v>941</v>
      </c>
      <c r="D100" s="326">
        <f t="shared" si="9"/>
        <v>192</v>
      </c>
      <c r="E100" s="319"/>
      <c r="F100" s="319"/>
      <c r="G100" s="319"/>
      <c r="H100" s="320"/>
      <c r="I100" s="327">
        <v>30</v>
      </c>
      <c r="J100" s="327">
        <v>25</v>
      </c>
      <c r="K100" s="327">
        <v>30</v>
      </c>
      <c r="L100" s="327">
        <v>29</v>
      </c>
      <c r="M100" s="327">
        <v>29</v>
      </c>
      <c r="N100" s="327">
        <v>24</v>
      </c>
      <c r="O100" s="327">
        <v>25</v>
      </c>
      <c r="P100" s="319"/>
      <c r="Q100" s="319"/>
      <c r="R100" s="319"/>
      <c r="S100" s="319"/>
      <c r="T100" s="319"/>
      <c r="U100" s="319"/>
      <c r="V100" s="319"/>
      <c r="W100" s="319"/>
      <c r="Y100">
        <f t="shared" si="6"/>
        <v>192</v>
      </c>
      <c r="Z100">
        <f t="shared" si="7"/>
        <v>0</v>
      </c>
      <c r="AA100">
        <f t="shared" si="8"/>
        <v>0</v>
      </c>
    </row>
    <row r="101" spans="1:27" x14ac:dyDescent="0.3">
      <c r="A101" s="323">
        <v>3412234</v>
      </c>
      <c r="B101" s="324" t="s">
        <v>802</v>
      </c>
      <c r="C101" s="325" t="s">
        <v>941</v>
      </c>
      <c r="D101" s="326">
        <f t="shared" si="9"/>
        <v>525</v>
      </c>
      <c r="E101" s="319"/>
      <c r="F101" s="319"/>
      <c r="G101" s="327">
        <v>41</v>
      </c>
      <c r="H101" s="327">
        <v>74</v>
      </c>
      <c r="I101" s="327">
        <v>61</v>
      </c>
      <c r="J101" s="327">
        <v>60</v>
      </c>
      <c r="K101" s="327">
        <v>60</v>
      </c>
      <c r="L101" s="327">
        <v>58</v>
      </c>
      <c r="M101" s="327">
        <v>58</v>
      </c>
      <c r="N101" s="327">
        <v>60</v>
      </c>
      <c r="O101" s="327">
        <v>53</v>
      </c>
      <c r="P101" s="319"/>
      <c r="Q101" s="319"/>
      <c r="R101" s="319"/>
      <c r="S101" s="319"/>
      <c r="T101" s="319"/>
      <c r="U101" s="319"/>
      <c r="V101" s="319"/>
      <c r="W101" s="319"/>
      <c r="Y101">
        <f t="shared" si="6"/>
        <v>410</v>
      </c>
      <c r="Z101">
        <f t="shared" si="7"/>
        <v>0</v>
      </c>
      <c r="AA101">
        <f t="shared" si="8"/>
        <v>0</v>
      </c>
    </row>
    <row r="102" spans="1:27" x14ac:dyDescent="0.3">
      <c r="A102" s="323">
        <v>3412004</v>
      </c>
      <c r="B102" s="324" t="s">
        <v>628</v>
      </c>
      <c r="C102" s="325" t="s">
        <v>941</v>
      </c>
      <c r="D102" s="326">
        <f t="shared" si="9"/>
        <v>443</v>
      </c>
      <c r="E102" s="319"/>
      <c r="F102" s="319"/>
      <c r="G102" s="319"/>
      <c r="H102" s="326">
        <v>44</v>
      </c>
      <c r="I102" s="326">
        <v>54</v>
      </c>
      <c r="J102" s="326">
        <v>55</v>
      </c>
      <c r="K102" s="326">
        <v>60</v>
      </c>
      <c r="L102" s="327">
        <v>55</v>
      </c>
      <c r="M102" s="327">
        <v>54</v>
      </c>
      <c r="N102" s="327">
        <v>60</v>
      </c>
      <c r="O102" s="327">
        <v>61</v>
      </c>
      <c r="P102" s="319"/>
      <c r="Q102" s="319"/>
      <c r="R102" s="319"/>
      <c r="S102" s="319"/>
      <c r="T102" s="319"/>
      <c r="U102" s="319"/>
      <c r="V102" s="319"/>
      <c r="W102" s="319"/>
      <c r="Y102">
        <f t="shared" si="6"/>
        <v>399</v>
      </c>
      <c r="Z102">
        <f t="shared" si="7"/>
        <v>0</v>
      </c>
      <c r="AA102">
        <f t="shared" si="8"/>
        <v>0</v>
      </c>
    </row>
    <row r="103" spans="1:27" x14ac:dyDescent="0.3">
      <c r="A103" s="323">
        <v>3412233</v>
      </c>
      <c r="B103" s="324" t="s">
        <v>953</v>
      </c>
      <c r="C103" s="325" t="s">
        <v>941</v>
      </c>
      <c r="D103" s="326">
        <f t="shared" si="9"/>
        <v>413</v>
      </c>
      <c r="E103" s="319"/>
      <c r="F103" s="319"/>
      <c r="G103" s="320"/>
      <c r="H103" s="320"/>
      <c r="I103" s="327">
        <v>60</v>
      </c>
      <c r="J103" s="327">
        <v>58</v>
      </c>
      <c r="K103" s="327">
        <v>60</v>
      </c>
      <c r="L103" s="327">
        <v>58</v>
      </c>
      <c r="M103" s="327">
        <v>60</v>
      </c>
      <c r="N103" s="327">
        <v>59</v>
      </c>
      <c r="O103" s="327">
        <v>58</v>
      </c>
      <c r="P103" s="319"/>
      <c r="Q103" s="319"/>
      <c r="R103" s="319"/>
      <c r="S103" s="319"/>
      <c r="T103" s="319"/>
      <c r="U103" s="319"/>
      <c r="V103" s="319"/>
      <c r="W103" s="319"/>
      <c r="Y103">
        <f t="shared" si="6"/>
        <v>413</v>
      </c>
      <c r="Z103">
        <f t="shared" si="7"/>
        <v>0</v>
      </c>
      <c r="AA103">
        <f t="shared" si="8"/>
        <v>0</v>
      </c>
    </row>
    <row r="104" spans="1:27" x14ac:dyDescent="0.3">
      <c r="A104" s="323">
        <v>3412237</v>
      </c>
      <c r="B104" s="324" t="s">
        <v>625</v>
      </c>
      <c r="C104" s="325" t="s">
        <v>941</v>
      </c>
      <c r="D104" s="326">
        <f t="shared" si="9"/>
        <v>435</v>
      </c>
      <c r="E104" s="319"/>
      <c r="F104" s="319"/>
      <c r="G104" s="320"/>
      <c r="H104" s="327">
        <v>20</v>
      </c>
      <c r="I104" s="327">
        <v>60</v>
      </c>
      <c r="J104" s="327">
        <v>58</v>
      </c>
      <c r="K104" s="327">
        <v>59</v>
      </c>
      <c r="L104" s="327">
        <v>57</v>
      </c>
      <c r="M104" s="327">
        <v>59</v>
      </c>
      <c r="N104" s="327">
        <v>61</v>
      </c>
      <c r="O104" s="327">
        <v>61</v>
      </c>
      <c r="P104" s="319"/>
      <c r="Q104" s="319"/>
      <c r="R104" s="319"/>
      <c r="S104" s="319"/>
      <c r="T104" s="319"/>
      <c r="U104" s="319"/>
      <c r="V104" s="319"/>
      <c r="W104" s="319"/>
      <c r="Y104">
        <f t="shared" si="6"/>
        <v>415</v>
      </c>
      <c r="Z104">
        <f t="shared" si="7"/>
        <v>0</v>
      </c>
      <c r="AA104">
        <f t="shared" si="8"/>
        <v>0</v>
      </c>
    </row>
    <row r="105" spans="1:27" x14ac:dyDescent="0.3">
      <c r="A105" s="323">
        <v>3413635</v>
      </c>
      <c r="B105" s="324" t="s">
        <v>954</v>
      </c>
      <c r="C105" s="325" t="s">
        <v>941</v>
      </c>
      <c r="D105" s="326">
        <f t="shared" si="9"/>
        <v>405</v>
      </c>
      <c r="E105" s="319"/>
      <c r="F105" s="319"/>
      <c r="G105" s="319"/>
      <c r="H105" s="319"/>
      <c r="I105" s="327">
        <v>62</v>
      </c>
      <c r="J105" s="327">
        <v>62</v>
      </c>
      <c r="K105" s="327">
        <v>59</v>
      </c>
      <c r="L105" s="327">
        <v>60</v>
      </c>
      <c r="M105" s="327">
        <v>60</v>
      </c>
      <c r="N105" s="327">
        <v>51</v>
      </c>
      <c r="O105" s="327">
        <v>51</v>
      </c>
      <c r="P105" s="319"/>
      <c r="Q105" s="319"/>
      <c r="R105" s="319"/>
      <c r="S105" s="319"/>
      <c r="T105" s="319"/>
      <c r="U105" s="319"/>
      <c r="V105" s="319"/>
      <c r="W105" s="319"/>
      <c r="Y105">
        <f t="shared" si="6"/>
        <v>405</v>
      </c>
      <c r="Z105">
        <f t="shared" si="7"/>
        <v>0</v>
      </c>
      <c r="AA105">
        <f t="shared" si="8"/>
        <v>0</v>
      </c>
    </row>
    <row r="106" spans="1:27" x14ac:dyDescent="0.3">
      <c r="A106" s="323">
        <v>3413582</v>
      </c>
      <c r="B106" s="324" t="s">
        <v>803</v>
      </c>
      <c r="C106" s="325" t="s">
        <v>941</v>
      </c>
      <c r="D106" s="326">
        <f t="shared" si="9"/>
        <v>247</v>
      </c>
      <c r="E106" s="319"/>
      <c r="F106" s="319"/>
      <c r="G106" s="327">
        <v>4</v>
      </c>
      <c r="H106" s="327">
        <v>32</v>
      </c>
      <c r="I106" s="327">
        <v>29</v>
      </c>
      <c r="J106" s="327">
        <v>31</v>
      </c>
      <c r="K106" s="327">
        <v>30</v>
      </c>
      <c r="L106" s="327">
        <v>30</v>
      </c>
      <c r="M106" s="327">
        <v>31</v>
      </c>
      <c r="N106" s="327">
        <v>30</v>
      </c>
      <c r="O106" s="327">
        <v>30</v>
      </c>
      <c r="P106" s="319"/>
      <c r="Q106" s="319"/>
      <c r="R106" s="319"/>
      <c r="S106" s="319"/>
      <c r="T106" s="319"/>
      <c r="U106" s="319"/>
      <c r="V106" s="319"/>
      <c r="W106" s="319"/>
      <c r="Y106">
        <f t="shared" si="6"/>
        <v>211</v>
      </c>
      <c r="Z106">
        <f t="shared" si="7"/>
        <v>0</v>
      </c>
      <c r="AA106">
        <f t="shared" si="8"/>
        <v>0</v>
      </c>
    </row>
    <row r="107" spans="1:27" x14ac:dyDescent="0.3">
      <c r="A107" s="323">
        <v>3413606</v>
      </c>
      <c r="B107" s="324" t="s">
        <v>955</v>
      </c>
      <c r="C107" s="325" t="s">
        <v>941</v>
      </c>
      <c r="D107" s="326">
        <f t="shared" si="9"/>
        <v>359</v>
      </c>
      <c r="E107" s="319"/>
      <c r="F107" s="319"/>
      <c r="G107" s="319"/>
      <c r="H107" s="319"/>
      <c r="I107" s="327">
        <v>121</v>
      </c>
      <c r="J107" s="327">
        <v>118</v>
      </c>
      <c r="K107" s="327">
        <v>120</v>
      </c>
      <c r="L107" s="319"/>
      <c r="M107" s="319"/>
      <c r="N107" s="319"/>
      <c r="O107" s="319"/>
      <c r="P107" s="319"/>
      <c r="Q107" s="319"/>
      <c r="R107" s="319"/>
      <c r="S107" s="319"/>
      <c r="T107" s="319"/>
      <c r="U107" s="319"/>
      <c r="V107" s="319"/>
      <c r="W107" s="319"/>
      <c r="Y107">
        <f t="shared" si="6"/>
        <v>359</v>
      </c>
      <c r="Z107">
        <f t="shared" si="7"/>
        <v>0</v>
      </c>
      <c r="AA107">
        <f t="shared" si="8"/>
        <v>0</v>
      </c>
    </row>
    <row r="108" spans="1:27" x14ac:dyDescent="0.3">
      <c r="A108" s="323">
        <v>3413584</v>
      </c>
      <c r="B108" s="324" t="s">
        <v>956</v>
      </c>
      <c r="C108" s="325" t="s">
        <v>941</v>
      </c>
      <c r="D108" s="326">
        <f t="shared" si="9"/>
        <v>495</v>
      </c>
      <c r="E108" s="319"/>
      <c r="F108" s="319"/>
      <c r="G108" s="319"/>
      <c r="H108" s="319"/>
      <c r="I108" s="320"/>
      <c r="J108" s="320"/>
      <c r="K108" s="320"/>
      <c r="L108" s="327">
        <v>120</v>
      </c>
      <c r="M108" s="327">
        <v>119</v>
      </c>
      <c r="N108" s="327">
        <v>128</v>
      </c>
      <c r="O108" s="327">
        <v>128</v>
      </c>
      <c r="P108" s="319"/>
      <c r="Q108" s="319"/>
      <c r="R108" s="319"/>
      <c r="S108" s="319"/>
      <c r="T108" s="319"/>
      <c r="U108" s="319"/>
      <c r="V108" s="319"/>
      <c r="W108" s="319"/>
      <c r="Y108">
        <f t="shared" si="6"/>
        <v>495</v>
      </c>
      <c r="Z108">
        <f t="shared" si="7"/>
        <v>0</v>
      </c>
      <c r="AA108">
        <f t="shared" si="8"/>
        <v>0</v>
      </c>
    </row>
    <row r="109" spans="1:27" x14ac:dyDescent="0.3">
      <c r="A109" s="323">
        <v>3413588</v>
      </c>
      <c r="B109" s="324" t="s">
        <v>804</v>
      </c>
      <c r="C109" s="325" t="s">
        <v>941</v>
      </c>
      <c r="D109" s="326">
        <f t="shared" si="9"/>
        <v>236</v>
      </c>
      <c r="E109" s="319"/>
      <c r="F109" s="319"/>
      <c r="G109" s="327">
        <v>2</v>
      </c>
      <c r="H109" s="327">
        <v>24</v>
      </c>
      <c r="I109" s="327">
        <v>30</v>
      </c>
      <c r="J109" s="327">
        <v>30</v>
      </c>
      <c r="K109" s="327">
        <v>30</v>
      </c>
      <c r="L109" s="326">
        <v>30</v>
      </c>
      <c r="M109" s="326">
        <v>30</v>
      </c>
      <c r="N109" s="326">
        <v>31</v>
      </c>
      <c r="O109" s="326">
        <v>29</v>
      </c>
      <c r="P109" s="319"/>
      <c r="Q109" s="319"/>
      <c r="R109" s="319"/>
      <c r="S109" s="319"/>
      <c r="T109" s="319"/>
      <c r="U109" s="319"/>
      <c r="V109" s="319"/>
      <c r="W109" s="319"/>
      <c r="Y109">
        <f t="shared" si="6"/>
        <v>210</v>
      </c>
      <c r="Z109">
        <f t="shared" si="7"/>
        <v>0</v>
      </c>
      <c r="AA109">
        <f t="shared" si="8"/>
        <v>0</v>
      </c>
    </row>
    <row r="110" spans="1:27" x14ac:dyDescent="0.3">
      <c r="A110" s="323">
        <v>3413594</v>
      </c>
      <c r="B110" s="324" t="s">
        <v>805</v>
      </c>
      <c r="C110" s="325" t="s">
        <v>941</v>
      </c>
      <c r="D110" s="326">
        <f t="shared" si="9"/>
        <v>238</v>
      </c>
      <c r="E110" s="319"/>
      <c r="F110" s="319"/>
      <c r="G110" s="327">
        <v>1</v>
      </c>
      <c r="H110" s="327">
        <v>15</v>
      </c>
      <c r="I110" s="327">
        <v>30</v>
      </c>
      <c r="J110" s="327">
        <v>31</v>
      </c>
      <c r="K110" s="327">
        <v>30</v>
      </c>
      <c r="L110" s="327">
        <v>28</v>
      </c>
      <c r="M110" s="327">
        <v>31</v>
      </c>
      <c r="N110" s="327">
        <v>39</v>
      </c>
      <c r="O110" s="327">
        <v>33</v>
      </c>
      <c r="P110" s="319"/>
      <c r="Q110" s="319"/>
      <c r="R110" s="319"/>
      <c r="S110" s="319"/>
      <c r="T110" s="319"/>
      <c r="U110" s="319"/>
      <c r="V110" s="319"/>
      <c r="W110" s="319"/>
      <c r="Y110">
        <f t="shared" si="6"/>
        <v>222</v>
      </c>
      <c r="Z110">
        <f t="shared" si="7"/>
        <v>0</v>
      </c>
      <c r="AA110">
        <f t="shared" si="8"/>
        <v>0</v>
      </c>
    </row>
    <row r="111" spans="1:27" x14ac:dyDescent="0.3">
      <c r="A111" s="323">
        <v>3413327</v>
      </c>
      <c r="B111" s="324" t="s">
        <v>957</v>
      </c>
      <c r="C111" s="325" t="s">
        <v>941</v>
      </c>
      <c r="D111" s="326">
        <f t="shared" si="9"/>
        <v>209</v>
      </c>
      <c r="E111" s="319"/>
      <c r="F111" s="319"/>
      <c r="G111" s="319"/>
      <c r="H111" s="319"/>
      <c r="I111" s="327">
        <v>30</v>
      </c>
      <c r="J111" s="327">
        <v>30</v>
      </c>
      <c r="K111" s="327">
        <v>31</v>
      </c>
      <c r="L111" s="327">
        <v>29</v>
      </c>
      <c r="M111" s="327">
        <v>29</v>
      </c>
      <c r="N111" s="327">
        <v>30</v>
      </c>
      <c r="O111" s="327">
        <v>30</v>
      </c>
      <c r="P111" s="319"/>
      <c r="Q111" s="319"/>
      <c r="R111" s="319"/>
      <c r="S111" s="319"/>
      <c r="T111" s="319"/>
      <c r="U111" s="319"/>
      <c r="V111" s="319"/>
      <c r="W111" s="319"/>
      <c r="Y111">
        <f t="shared" si="6"/>
        <v>209</v>
      </c>
      <c r="Z111">
        <f t="shared" si="7"/>
        <v>0</v>
      </c>
      <c r="AA111">
        <f t="shared" si="8"/>
        <v>0</v>
      </c>
    </row>
    <row r="112" spans="1:27" x14ac:dyDescent="0.3">
      <c r="A112" s="323">
        <v>3412238</v>
      </c>
      <c r="B112" s="324" t="s">
        <v>626</v>
      </c>
      <c r="C112" s="325" t="s">
        <v>941</v>
      </c>
      <c r="D112" s="326">
        <f t="shared" si="9"/>
        <v>364</v>
      </c>
      <c r="E112" s="319"/>
      <c r="F112" s="319"/>
      <c r="G112" s="326">
        <v>4</v>
      </c>
      <c r="H112" s="327">
        <v>26</v>
      </c>
      <c r="I112" s="327">
        <v>50</v>
      </c>
      <c r="J112" s="327">
        <v>47</v>
      </c>
      <c r="K112" s="327">
        <v>51</v>
      </c>
      <c r="L112" s="327">
        <v>48</v>
      </c>
      <c r="M112" s="327">
        <v>47</v>
      </c>
      <c r="N112" s="327">
        <v>45</v>
      </c>
      <c r="O112" s="327">
        <v>46</v>
      </c>
      <c r="P112" s="319"/>
      <c r="Q112" s="319"/>
      <c r="R112" s="319"/>
      <c r="S112" s="319"/>
      <c r="T112" s="319"/>
      <c r="U112" s="319"/>
      <c r="V112" s="319"/>
      <c r="W112" s="319"/>
      <c r="Y112">
        <f t="shared" si="6"/>
        <v>334</v>
      </c>
      <c r="Z112">
        <f t="shared" si="7"/>
        <v>0</v>
      </c>
      <c r="AA112">
        <f t="shared" si="8"/>
        <v>0</v>
      </c>
    </row>
    <row r="113" spans="1:27" x14ac:dyDescent="0.3">
      <c r="A113" s="323">
        <v>3412149</v>
      </c>
      <c r="B113" s="324" t="s">
        <v>958</v>
      </c>
      <c r="C113" s="325" t="s">
        <v>941</v>
      </c>
      <c r="D113" s="326">
        <f t="shared" si="9"/>
        <v>355</v>
      </c>
      <c r="E113" s="319"/>
      <c r="F113" s="319"/>
      <c r="G113" s="319"/>
      <c r="H113" s="320"/>
      <c r="I113" s="327">
        <v>120</v>
      </c>
      <c r="J113" s="327">
        <v>119</v>
      </c>
      <c r="K113" s="327">
        <v>116</v>
      </c>
      <c r="L113" s="320"/>
      <c r="M113" s="320"/>
      <c r="N113" s="320"/>
      <c r="O113" s="320"/>
      <c r="P113" s="319"/>
      <c r="Q113" s="319"/>
      <c r="R113" s="319"/>
      <c r="S113" s="319"/>
      <c r="T113" s="319"/>
      <c r="U113" s="319"/>
      <c r="V113" s="319"/>
      <c r="W113" s="319"/>
      <c r="Y113">
        <f t="shared" si="6"/>
        <v>355</v>
      </c>
      <c r="Z113">
        <f t="shared" si="7"/>
        <v>0</v>
      </c>
      <c r="AA113">
        <f t="shared" si="8"/>
        <v>0</v>
      </c>
    </row>
    <row r="114" spans="1:27" x14ac:dyDescent="0.3">
      <c r="A114" s="323">
        <v>3412180</v>
      </c>
      <c r="B114" s="324" t="s">
        <v>959</v>
      </c>
      <c r="C114" s="325" t="s">
        <v>941</v>
      </c>
      <c r="D114" s="326">
        <f t="shared" si="9"/>
        <v>411</v>
      </c>
      <c r="E114" s="319"/>
      <c r="F114" s="319"/>
      <c r="G114" s="319"/>
      <c r="H114" s="320"/>
      <c r="I114" s="320"/>
      <c r="J114" s="320"/>
      <c r="K114" s="320"/>
      <c r="L114" s="327">
        <v>110</v>
      </c>
      <c r="M114" s="327">
        <v>120</v>
      </c>
      <c r="N114" s="327">
        <v>93</v>
      </c>
      <c r="O114" s="327">
        <v>88</v>
      </c>
      <c r="P114" s="319"/>
      <c r="Q114" s="319"/>
      <c r="R114" s="319"/>
      <c r="S114" s="319"/>
      <c r="T114" s="319"/>
      <c r="U114" s="319"/>
      <c r="V114" s="319"/>
      <c r="W114" s="319"/>
      <c r="Y114">
        <f t="shared" si="6"/>
        <v>411</v>
      </c>
      <c r="Z114">
        <f t="shared" si="7"/>
        <v>0</v>
      </c>
      <c r="AA114">
        <f t="shared" si="8"/>
        <v>0</v>
      </c>
    </row>
    <row r="115" spans="1:27" x14ac:dyDescent="0.3">
      <c r="A115" s="323">
        <v>3413020</v>
      </c>
      <c r="B115" s="324" t="s">
        <v>807</v>
      </c>
      <c r="C115" s="325" t="s">
        <v>943</v>
      </c>
      <c r="D115" s="326">
        <f t="shared" si="9"/>
        <v>442</v>
      </c>
      <c r="E115" s="319"/>
      <c r="F115" s="319"/>
      <c r="G115" s="327">
        <v>18</v>
      </c>
      <c r="H115" s="327">
        <v>47</v>
      </c>
      <c r="I115" s="327">
        <v>59</v>
      </c>
      <c r="J115" s="327">
        <v>60</v>
      </c>
      <c r="K115" s="327">
        <v>61</v>
      </c>
      <c r="L115" s="327">
        <v>54</v>
      </c>
      <c r="M115" s="327">
        <v>60</v>
      </c>
      <c r="N115" s="327">
        <v>44</v>
      </c>
      <c r="O115" s="327">
        <v>39</v>
      </c>
      <c r="P115" s="319"/>
      <c r="Q115" s="319"/>
      <c r="R115" s="319"/>
      <c r="S115" s="319"/>
      <c r="T115" s="319"/>
      <c r="U115" s="319"/>
      <c r="V115" s="319"/>
      <c r="W115" s="319"/>
      <c r="Y115">
        <f t="shared" si="6"/>
        <v>377</v>
      </c>
      <c r="Z115">
        <f t="shared" si="7"/>
        <v>0</v>
      </c>
      <c r="AA115">
        <f t="shared" si="8"/>
        <v>0</v>
      </c>
    </row>
    <row r="116" spans="1:27" x14ac:dyDescent="0.3">
      <c r="A116" s="323">
        <v>3413963</v>
      </c>
      <c r="B116" s="324" t="s">
        <v>652</v>
      </c>
      <c r="C116" s="325" t="s">
        <v>941</v>
      </c>
      <c r="D116" s="326">
        <f t="shared" si="9"/>
        <v>330</v>
      </c>
      <c r="E116" s="319"/>
      <c r="F116" s="319"/>
      <c r="G116" s="319"/>
      <c r="H116" s="327">
        <v>22</v>
      </c>
      <c r="I116" s="327">
        <v>42</v>
      </c>
      <c r="J116" s="327">
        <v>43</v>
      </c>
      <c r="K116" s="327">
        <v>40</v>
      </c>
      <c r="L116" s="327">
        <v>55</v>
      </c>
      <c r="M116" s="327">
        <v>43</v>
      </c>
      <c r="N116" s="327">
        <v>39</v>
      </c>
      <c r="O116" s="327">
        <v>46</v>
      </c>
      <c r="P116" s="319"/>
      <c r="Q116" s="319"/>
      <c r="R116" s="319"/>
      <c r="S116" s="319"/>
      <c r="T116" s="319"/>
      <c r="U116" s="319"/>
      <c r="V116" s="319"/>
      <c r="W116" s="319"/>
      <c r="Y116">
        <f t="shared" si="6"/>
        <v>308</v>
      </c>
      <c r="Z116">
        <f t="shared" si="7"/>
        <v>0</v>
      </c>
      <c r="AA116">
        <f t="shared" si="8"/>
        <v>0</v>
      </c>
    </row>
    <row r="117" spans="1:27" x14ac:dyDescent="0.3">
      <c r="A117" s="323">
        <v>3413015</v>
      </c>
      <c r="B117" s="324" t="s">
        <v>808</v>
      </c>
      <c r="C117" s="325" t="s">
        <v>941</v>
      </c>
      <c r="D117" s="326">
        <f t="shared" si="9"/>
        <v>164</v>
      </c>
      <c r="E117" s="319"/>
      <c r="F117" s="319"/>
      <c r="G117" s="326">
        <v>2</v>
      </c>
      <c r="H117" s="327">
        <v>6</v>
      </c>
      <c r="I117" s="327">
        <v>17</v>
      </c>
      <c r="J117" s="327">
        <v>19</v>
      </c>
      <c r="K117" s="327">
        <v>16</v>
      </c>
      <c r="L117" s="327">
        <v>18</v>
      </c>
      <c r="M117" s="327">
        <v>30</v>
      </c>
      <c r="N117" s="327">
        <v>27</v>
      </c>
      <c r="O117" s="327">
        <v>29</v>
      </c>
      <c r="P117" s="319"/>
      <c r="Q117" s="319"/>
      <c r="R117" s="319"/>
      <c r="S117" s="319"/>
      <c r="T117" s="319"/>
      <c r="U117" s="319"/>
      <c r="V117" s="319"/>
      <c r="W117" s="319"/>
      <c r="Y117">
        <f t="shared" si="6"/>
        <v>156</v>
      </c>
      <c r="Z117">
        <f t="shared" si="7"/>
        <v>0</v>
      </c>
      <c r="AA117">
        <f t="shared" si="8"/>
        <v>0</v>
      </c>
    </row>
    <row r="118" spans="1:27" x14ac:dyDescent="0.3">
      <c r="A118" s="323">
        <v>3412236</v>
      </c>
      <c r="B118" s="324" t="s">
        <v>627</v>
      </c>
      <c r="C118" s="325" t="s">
        <v>941</v>
      </c>
      <c r="D118" s="326">
        <f t="shared" si="9"/>
        <v>393</v>
      </c>
      <c r="E118" s="319"/>
      <c r="F118" s="319"/>
      <c r="G118" s="320"/>
      <c r="H118" s="327">
        <v>25</v>
      </c>
      <c r="I118" s="327">
        <v>55</v>
      </c>
      <c r="J118" s="327">
        <v>58</v>
      </c>
      <c r="K118" s="327">
        <v>59</v>
      </c>
      <c r="L118" s="327">
        <v>49</v>
      </c>
      <c r="M118" s="327">
        <v>48</v>
      </c>
      <c r="N118" s="327">
        <v>49</v>
      </c>
      <c r="O118" s="327">
        <v>50</v>
      </c>
      <c r="P118" s="319"/>
      <c r="Q118" s="319"/>
      <c r="R118" s="319"/>
      <c r="S118" s="319"/>
      <c r="T118" s="319"/>
      <c r="U118" s="319"/>
      <c r="V118" s="319"/>
      <c r="W118" s="319"/>
      <c r="Y118">
        <f t="shared" si="6"/>
        <v>368</v>
      </c>
      <c r="Z118">
        <f t="shared" si="7"/>
        <v>0</v>
      </c>
      <c r="AA118">
        <f t="shared" si="8"/>
        <v>0</v>
      </c>
    </row>
    <row r="119" spans="1:27" x14ac:dyDescent="0.3">
      <c r="A119" s="323">
        <v>3412128</v>
      </c>
      <c r="B119" s="324" t="s">
        <v>492</v>
      </c>
      <c r="C119" s="325" t="s">
        <v>941</v>
      </c>
      <c r="D119" s="326">
        <f t="shared" si="9"/>
        <v>309</v>
      </c>
      <c r="E119" s="319"/>
      <c r="F119" s="319"/>
      <c r="G119" s="327">
        <v>1</v>
      </c>
      <c r="H119" s="327">
        <v>23</v>
      </c>
      <c r="I119" s="327">
        <v>45</v>
      </c>
      <c r="J119" s="327">
        <v>40</v>
      </c>
      <c r="K119" s="327">
        <v>38</v>
      </c>
      <c r="L119" s="327">
        <v>42</v>
      </c>
      <c r="M119" s="327">
        <v>40</v>
      </c>
      <c r="N119" s="327">
        <v>40</v>
      </c>
      <c r="O119" s="327">
        <v>40</v>
      </c>
      <c r="P119" s="319"/>
      <c r="Q119" s="319"/>
      <c r="R119" s="319"/>
      <c r="S119" s="319"/>
      <c r="T119" s="319"/>
      <c r="U119" s="319"/>
      <c r="V119" s="319"/>
      <c r="W119" s="319"/>
      <c r="Y119">
        <f t="shared" si="6"/>
        <v>285</v>
      </c>
      <c r="Z119">
        <f t="shared" si="7"/>
        <v>0</v>
      </c>
      <c r="AA119">
        <f t="shared" si="8"/>
        <v>0</v>
      </c>
    </row>
    <row r="120" spans="1:27" x14ac:dyDescent="0.3">
      <c r="A120" s="323">
        <v>3412166</v>
      </c>
      <c r="B120" s="328" t="s">
        <v>675</v>
      </c>
      <c r="C120" s="325" t="s">
        <v>941</v>
      </c>
      <c r="D120" s="326">
        <f t="shared" si="9"/>
        <v>232</v>
      </c>
      <c r="E120" s="319"/>
      <c r="F120" s="319"/>
      <c r="G120" s="329">
        <v>2</v>
      </c>
      <c r="H120" s="329">
        <v>22</v>
      </c>
      <c r="I120" s="329">
        <v>30</v>
      </c>
      <c r="J120" s="329">
        <v>30</v>
      </c>
      <c r="K120" s="329">
        <v>30</v>
      </c>
      <c r="L120" s="329">
        <v>30</v>
      </c>
      <c r="M120" s="329">
        <v>30</v>
      </c>
      <c r="N120" s="329">
        <v>30</v>
      </c>
      <c r="O120" s="329">
        <v>28</v>
      </c>
      <c r="P120" s="319"/>
      <c r="Q120" s="319"/>
      <c r="R120" s="319"/>
      <c r="S120" s="319"/>
      <c r="T120" s="319"/>
      <c r="U120" s="319"/>
      <c r="V120" s="319"/>
      <c r="W120" s="319"/>
      <c r="Y120">
        <f t="shared" si="6"/>
        <v>208</v>
      </c>
      <c r="Z120">
        <f t="shared" si="7"/>
        <v>0</v>
      </c>
      <c r="AA120">
        <f t="shared" si="8"/>
        <v>0</v>
      </c>
    </row>
    <row r="121" spans="1:27" x14ac:dyDescent="0.3">
      <c r="A121" s="323">
        <v>3412009</v>
      </c>
      <c r="B121" s="324" t="s">
        <v>468</v>
      </c>
      <c r="C121" s="325" t="s">
        <v>941</v>
      </c>
      <c r="D121" s="326">
        <f t="shared" si="9"/>
        <v>662</v>
      </c>
      <c r="E121" s="319"/>
      <c r="F121" s="319"/>
      <c r="G121" s="326">
        <v>4</v>
      </c>
      <c r="H121" s="326">
        <v>37</v>
      </c>
      <c r="I121" s="327">
        <v>90</v>
      </c>
      <c r="J121" s="327">
        <v>90</v>
      </c>
      <c r="K121" s="327">
        <v>91</v>
      </c>
      <c r="L121" s="327">
        <v>89</v>
      </c>
      <c r="M121" s="327">
        <v>86</v>
      </c>
      <c r="N121" s="327">
        <v>90</v>
      </c>
      <c r="O121" s="327">
        <v>85</v>
      </c>
      <c r="P121" s="319"/>
      <c r="Q121" s="319"/>
      <c r="R121" s="319"/>
      <c r="S121" s="319"/>
      <c r="T121" s="319"/>
      <c r="U121" s="319"/>
      <c r="V121" s="319"/>
      <c r="W121" s="319"/>
      <c r="Y121">
        <f t="shared" si="6"/>
        <v>621</v>
      </c>
      <c r="Z121">
        <f t="shared" si="7"/>
        <v>0</v>
      </c>
      <c r="AA121">
        <f t="shared" si="8"/>
        <v>0</v>
      </c>
    </row>
    <row r="122" spans="1:27" x14ac:dyDescent="0.3">
      <c r="A122" s="330"/>
      <c r="B122" s="331" t="s">
        <v>960</v>
      </c>
      <c r="C122" s="331"/>
      <c r="D122" s="332">
        <f t="shared" si="9"/>
        <v>41116.5</v>
      </c>
      <c r="E122" s="332">
        <f>SUM(E3:E121)</f>
        <v>3</v>
      </c>
      <c r="F122" s="332">
        <f t="shared" ref="F122:W122" si="10">SUM(F3:F121)</f>
        <v>15</v>
      </c>
      <c r="G122" s="332">
        <f t="shared" si="10"/>
        <v>475</v>
      </c>
      <c r="H122" s="332">
        <f t="shared" si="10"/>
        <v>2547</v>
      </c>
      <c r="I122" s="332">
        <f t="shared" si="10"/>
        <v>5446</v>
      </c>
      <c r="J122" s="332">
        <f t="shared" si="10"/>
        <v>5469</v>
      </c>
      <c r="K122" s="332">
        <f t="shared" si="10"/>
        <v>5568</v>
      </c>
      <c r="L122" s="332">
        <f t="shared" si="10"/>
        <v>5366</v>
      </c>
      <c r="M122" s="332">
        <f t="shared" si="10"/>
        <v>5333</v>
      </c>
      <c r="N122" s="332">
        <f t="shared" si="10"/>
        <v>5446</v>
      </c>
      <c r="O122" s="332">
        <f t="shared" si="10"/>
        <v>5397.5</v>
      </c>
      <c r="P122" s="332">
        <f t="shared" si="10"/>
        <v>51</v>
      </c>
      <c r="Q122" s="332">
        <f t="shared" si="10"/>
        <v>0</v>
      </c>
      <c r="R122" s="332">
        <f t="shared" si="10"/>
        <v>0</v>
      </c>
      <c r="S122" s="332">
        <f t="shared" si="10"/>
        <v>0</v>
      </c>
      <c r="T122" s="332">
        <f t="shared" si="10"/>
        <v>0</v>
      </c>
      <c r="U122" s="332">
        <f t="shared" si="10"/>
        <v>0</v>
      </c>
      <c r="V122" s="332">
        <f t="shared" si="10"/>
        <v>0</v>
      </c>
      <c r="W122" s="332">
        <f t="shared" si="10"/>
        <v>0</v>
      </c>
    </row>
    <row r="123" spans="1:27" x14ac:dyDescent="0.3">
      <c r="A123" s="335"/>
      <c r="B123" s="333"/>
      <c r="C123" s="333"/>
      <c r="D123" s="334"/>
      <c r="E123" s="334"/>
      <c r="F123" s="334"/>
      <c r="G123" s="334"/>
      <c r="H123" s="334"/>
      <c r="I123" s="334"/>
      <c r="J123" s="334"/>
      <c r="K123" s="334"/>
      <c r="L123" s="334"/>
      <c r="M123" s="334"/>
      <c r="N123" s="334"/>
      <c r="O123" s="334"/>
      <c r="P123" s="334"/>
      <c r="Q123" s="334"/>
      <c r="R123" s="334"/>
      <c r="S123" s="334"/>
      <c r="T123" s="334"/>
      <c r="U123" s="334"/>
      <c r="V123" s="334"/>
      <c r="W123" s="334"/>
    </row>
    <row r="124" spans="1:27" x14ac:dyDescent="0.3">
      <c r="A124" s="323">
        <v>3414011</v>
      </c>
      <c r="B124" s="324" t="s">
        <v>592</v>
      </c>
      <c r="C124" s="325" t="s">
        <v>943</v>
      </c>
      <c r="D124" s="326">
        <f t="shared" ref="D124:D154" si="11">SUM(E124:W124)</f>
        <v>1542</v>
      </c>
      <c r="E124" s="319"/>
      <c r="F124" s="319"/>
      <c r="G124" s="319"/>
      <c r="H124" s="319"/>
      <c r="I124" s="319"/>
      <c r="J124" s="319"/>
      <c r="K124" s="319"/>
      <c r="L124" s="319"/>
      <c r="M124" s="319"/>
      <c r="N124" s="319"/>
      <c r="O124" s="319"/>
      <c r="P124" s="327">
        <v>269</v>
      </c>
      <c r="Q124" s="327">
        <v>262</v>
      </c>
      <c r="R124" s="327">
        <v>275</v>
      </c>
      <c r="S124" s="327">
        <v>258</v>
      </c>
      <c r="T124" s="327">
        <v>253</v>
      </c>
      <c r="U124" s="326">
        <v>125</v>
      </c>
      <c r="V124" s="326">
        <v>100</v>
      </c>
      <c r="W124" s="319"/>
      <c r="Y124">
        <f t="shared" ref="Y124:Y154" si="12">SUM(I124:O124)</f>
        <v>0</v>
      </c>
      <c r="Z124">
        <f t="shared" ref="Z124:Z154" si="13">SUM(P124:R124)</f>
        <v>806</v>
      </c>
      <c r="AA124">
        <f t="shared" ref="AA124:AA154" si="14">SUM(S124:T124)</f>
        <v>511</v>
      </c>
    </row>
    <row r="125" spans="1:27" x14ac:dyDescent="0.3">
      <c r="A125" s="323">
        <v>3414796</v>
      </c>
      <c r="B125" s="324" t="s">
        <v>170</v>
      </c>
      <c r="C125" s="325" t="s">
        <v>941</v>
      </c>
      <c r="D125" s="326">
        <f t="shared" si="11"/>
        <v>1209</v>
      </c>
      <c r="E125" s="319"/>
      <c r="F125" s="319"/>
      <c r="G125" s="319"/>
      <c r="H125" s="319"/>
      <c r="I125" s="319"/>
      <c r="J125" s="319"/>
      <c r="K125" s="319"/>
      <c r="L125" s="319"/>
      <c r="M125" s="319"/>
      <c r="N125" s="319"/>
      <c r="O125" s="319"/>
      <c r="P125" s="327">
        <v>186</v>
      </c>
      <c r="Q125" s="327">
        <v>189</v>
      </c>
      <c r="R125" s="327">
        <v>185</v>
      </c>
      <c r="S125" s="327">
        <v>177</v>
      </c>
      <c r="T125" s="327">
        <v>186</v>
      </c>
      <c r="U125" s="327">
        <v>147</v>
      </c>
      <c r="V125" s="327">
        <v>125</v>
      </c>
      <c r="W125" s="326">
        <v>14</v>
      </c>
      <c r="Y125">
        <f t="shared" si="12"/>
        <v>0</v>
      </c>
      <c r="Z125">
        <f t="shared" si="13"/>
        <v>560</v>
      </c>
      <c r="AA125">
        <f t="shared" si="14"/>
        <v>363</v>
      </c>
    </row>
    <row r="126" spans="1:27" x14ac:dyDescent="0.3">
      <c r="A126" s="323">
        <v>3414781</v>
      </c>
      <c r="B126" s="324" t="s">
        <v>961</v>
      </c>
      <c r="C126" s="325" t="s">
        <v>941</v>
      </c>
      <c r="D126" s="326">
        <f t="shared" si="11"/>
        <v>1032</v>
      </c>
      <c r="E126" s="319"/>
      <c r="F126" s="319"/>
      <c r="G126" s="319"/>
      <c r="H126" s="319"/>
      <c r="I126" s="319"/>
      <c r="J126" s="319"/>
      <c r="K126" s="319"/>
      <c r="L126" s="319"/>
      <c r="M126" s="319"/>
      <c r="N126" s="319"/>
      <c r="O126" s="319"/>
      <c r="P126" s="326">
        <v>181</v>
      </c>
      <c r="Q126" s="326">
        <v>180</v>
      </c>
      <c r="R126" s="326">
        <v>180</v>
      </c>
      <c r="S126" s="327">
        <v>150</v>
      </c>
      <c r="T126" s="327">
        <v>141</v>
      </c>
      <c r="U126" s="327">
        <v>95</v>
      </c>
      <c r="V126" s="327">
        <v>105</v>
      </c>
      <c r="W126" s="319"/>
      <c r="Y126">
        <f t="shared" si="12"/>
        <v>0</v>
      </c>
      <c r="Z126">
        <f t="shared" si="13"/>
        <v>541</v>
      </c>
      <c r="AA126">
        <f t="shared" si="14"/>
        <v>291</v>
      </c>
    </row>
    <row r="127" spans="1:27" x14ac:dyDescent="0.3">
      <c r="A127" s="323">
        <v>3414787</v>
      </c>
      <c r="B127" s="324" t="s">
        <v>298</v>
      </c>
      <c r="C127" s="325" t="s">
        <v>943</v>
      </c>
      <c r="D127" s="326">
        <f t="shared" si="11"/>
        <v>867</v>
      </c>
      <c r="E127" s="319"/>
      <c r="F127" s="319"/>
      <c r="G127" s="319"/>
      <c r="H127" s="319"/>
      <c r="I127" s="319"/>
      <c r="J127" s="319"/>
      <c r="K127" s="319"/>
      <c r="L127" s="319"/>
      <c r="M127" s="319"/>
      <c r="N127" s="319"/>
      <c r="O127" s="319"/>
      <c r="P127" s="326">
        <v>150</v>
      </c>
      <c r="Q127" s="326">
        <v>150</v>
      </c>
      <c r="R127" s="326">
        <v>160</v>
      </c>
      <c r="S127" s="327">
        <v>148</v>
      </c>
      <c r="T127" s="327">
        <v>150</v>
      </c>
      <c r="U127" s="327">
        <v>55</v>
      </c>
      <c r="V127" s="327">
        <v>54</v>
      </c>
      <c r="W127" s="319"/>
      <c r="Y127">
        <f t="shared" si="12"/>
        <v>0</v>
      </c>
      <c r="Z127">
        <f t="shared" si="13"/>
        <v>460</v>
      </c>
      <c r="AA127">
        <f t="shared" si="14"/>
        <v>298</v>
      </c>
    </row>
    <row r="128" spans="1:27" x14ac:dyDescent="0.3">
      <c r="A128" s="323">
        <v>3414013</v>
      </c>
      <c r="B128" s="324" t="s">
        <v>595</v>
      </c>
      <c r="C128" s="325" t="s">
        <v>943</v>
      </c>
      <c r="D128" s="326">
        <f t="shared" si="11"/>
        <v>1284</v>
      </c>
      <c r="E128" s="319"/>
      <c r="F128" s="319"/>
      <c r="G128" s="319"/>
      <c r="H128" s="319"/>
      <c r="I128" s="320"/>
      <c r="J128" s="320"/>
      <c r="K128" s="320"/>
      <c r="L128" s="320"/>
      <c r="M128" s="320"/>
      <c r="N128" s="320"/>
      <c r="O128" s="320"/>
      <c r="P128" s="327">
        <v>178</v>
      </c>
      <c r="Q128" s="327">
        <v>180</v>
      </c>
      <c r="R128" s="327">
        <v>204</v>
      </c>
      <c r="S128" s="327">
        <v>195</v>
      </c>
      <c r="T128" s="327">
        <v>186</v>
      </c>
      <c r="U128" s="327">
        <v>220</v>
      </c>
      <c r="V128" s="327">
        <v>121</v>
      </c>
      <c r="W128" s="319"/>
      <c r="Y128">
        <f t="shared" si="12"/>
        <v>0</v>
      </c>
      <c r="Z128">
        <f t="shared" si="13"/>
        <v>562</v>
      </c>
      <c r="AA128">
        <f t="shared" si="14"/>
        <v>381</v>
      </c>
    </row>
    <row r="129" spans="1:27" x14ac:dyDescent="0.3">
      <c r="A129" s="323">
        <v>3414792</v>
      </c>
      <c r="B129" s="324" t="s">
        <v>578</v>
      </c>
      <c r="C129" s="325" t="s">
        <v>941</v>
      </c>
      <c r="D129" s="326">
        <f t="shared" si="11"/>
        <v>1208</v>
      </c>
      <c r="E129" s="319"/>
      <c r="F129" s="319"/>
      <c r="G129" s="319"/>
      <c r="H129" s="319"/>
      <c r="I129" s="319"/>
      <c r="J129" s="319"/>
      <c r="K129" s="319"/>
      <c r="L129" s="319"/>
      <c r="M129" s="319"/>
      <c r="N129" s="319"/>
      <c r="O129" s="319"/>
      <c r="P129" s="327">
        <v>211</v>
      </c>
      <c r="Q129" s="327">
        <v>210</v>
      </c>
      <c r="R129" s="327">
        <v>203</v>
      </c>
      <c r="S129" s="327">
        <v>207</v>
      </c>
      <c r="T129" s="327">
        <v>202</v>
      </c>
      <c r="U129" s="326">
        <v>85</v>
      </c>
      <c r="V129" s="326">
        <v>90</v>
      </c>
      <c r="W129" s="319"/>
      <c r="Y129">
        <f t="shared" si="12"/>
        <v>0</v>
      </c>
      <c r="Z129">
        <f t="shared" si="13"/>
        <v>624</v>
      </c>
      <c r="AA129">
        <f t="shared" si="14"/>
        <v>409</v>
      </c>
    </row>
    <row r="130" spans="1:27" x14ac:dyDescent="0.3">
      <c r="A130" s="323">
        <v>3414427</v>
      </c>
      <c r="B130" s="324" t="s">
        <v>572</v>
      </c>
      <c r="C130" s="325" t="s">
        <v>941</v>
      </c>
      <c r="D130" s="326">
        <f t="shared" si="11"/>
        <v>1539</v>
      </c>
      <c r="E130" s="319"/>
      <c r="F130" s="319"/>
      <c r="G130" s="319"/>
      <c r="H130" s="319"/>
      <c r="I130" s="319"/>
      <c r="J130" s="319"/>
      <c r="K130" s="319"/>
      <c r="L130" s="319"/>
      <c r="M130" s="319"/>
      <c r="N130" s="319"/>
      <c r="O130" s="319"/>
      <c r="P130" s="327">
        <v>264</v>
      </c>
      <c r="Q130" s="327">
        <v>265</v>
      </c>
      <c r="R130" s="327">
        <v>264</v>
      </c>
      <c r="S130" s="327">
        <v>261</v>
      </c>
      <c r="T130" s="327">
        <v>262</v>
      </c>
      <c r="U130" s="327">
        <v>122</v>
      </c>
      <c r="V130" s="327">
        <v>101</v>
      </c>
      <c r="W130" s="319"/>
      <c r="Y130">
        <f t="shared" si="12"/>
        <v>0</v>
      </c>
      <c r="Z130">
        <f t="shared" si="13"/>
        <v>793</v>
      </c>
      <c r="AA130">
        <f t="shared" si="14"/>
        <v>523</v>
      </c>
    </row>
    <row r="131" spans="1:27" x14ac:dyDescent="0.3">
      <c r="A131" s="323">
        <v>3414793</v>
      </c>
      <c r="B131" s="324" t="s">
        <v>579</v>
      </c>
      <c r="C131" s="325" t="s">
        <v>941</v>
      </c>
      <c r="D131" s="326">
        <f t="shared" si="11"/>
        <v>1385</v>
      </c>
      <c r="E131" s="319"/>
      <c r="F131" s="319"/>
      <c r="G131" s="319"/>
      <c r="H131" s="319"/>
      <c r="I131" s="319"/>
      <c r="J131" s="319"/>
      <c r="K131" s="319"/>
      <c r="L131" s="319"/>
      <c r="M131" s="319"/>
      <c r="N131" s="319"/>
      <c r="O131" s="319"/>
      <c r="P131" s="327">
        <v>218</v>
      </c>
      <c r="Q131" s="327">
        <v>243</v>
      </c>
      <c r="R131" s="327">
        <v>243</v>
      </c>
      <c r="S131" s="327">
        <v>233</v>
      </c>
      <c r="T131" s="327">
        <v>230</v>
      </c>
      <c r="U131" s="326">
        <v>109</v>
      </c>
      <c r="V131" s="326">
        <v>109</v>
      </c>
      <c r="W131" s="319"/>
      <c r="Y131">
        <f t="shared" si="12"/>
        <v>0</v>
      </c>
      <c r="Z131">
        <f t="shared" si="13"/>
        <v>704</v>
      </c>
      <c r="AA131">
        <f t="shared" si="14"/>
        <v>463</v>
      </c>
    </row>
    <row r="132" spans="1:27" x14ac:dyDescent="0.3">
      <c r="A132" s="323">
        <v>3414001</v>
      </c>
      <c r="B132" s="324" t="s">
        <v>299</v>
      </c>
      <c r="C132" s="325" t="s">
        <v>943</v>
      </c>
      <c r="D132" s="326">
        <f t="shared" si="11"/>
        <v>985</v>
      </c>
      <c r="E132" s="319"/>
      <c r="F132" s="319"/>
      <c r="G132" s="319"/>
      <c r="H132" s="319"/>
      <c r="I132" s="319"/>
      <c r="J132" s="319"/>
      <c r="K132" s="319"/>
      <c r="L132" s="319"/>
      <c r="M132" s="319"/>
      <c r="N132" s="319"/>
      <c r="O132" s="319"/>
      <c r="P132" s="327">
        <v>182</v>
      </c>
      <c r="Q132" s="327">
        <v>188</v>
      </c>
      <c r="R132" s="327">
        <v>164</v>
      </c>
      <c r="S132" s="327">
        <v>164</v>
      </c>
      <c r="T132" s="327">
        <v>172</v>
      </c>
      <c r="U132" s="327">
        <v>79</v>
      </c>
      <c r="V132" s="327">
        <v>36</v>
      </c>
      <c r="W132" s="319"/>
      <c r="Y132">
        <f t="shared" si="12"/>
        <v>0</v>
      </c>
      <c r="Z132">
        <f t="shared" si="13"/>
        <v>534</v>
      </c>
      <c r="AA132">
        <f t="shared" si="14"/>
        <v>336</v>
      </c>
    </row>
    <row r="133" spans="1:27" x14ac:dyDescent="0.3">
      <c r="A133" s="323">
        <v>3414012</v>
      </c>
      <c r="B133" s="324" t="s">
        <v>300</v>
      </c>
      <c r="C133" s="325" t="s">
        <v>943</v>
      </c>
      <c r="D133" s="326">
        <f t="shared" si="11"/>
        <v>823</v>
      </c>
      <c r="E133" s="319"/>
      <c r="F133" s="319"/>
      <c r="G133" s="319"/>
      <c r="H133" s="319"/>
      <c r="I133" s="319"/>
      <c r="J133" s="319"/>
      <c r="K133" s="319"/>
      <c r="L133" s="319"/>
      <c r="M133" s="319"/>
      <c r="N133" s="319"/>
      <c r="O133" s="319"/>
      <c r="P133" s="327">
        <v>163</v>
      </c>
      <c r="Q133" s="327">
        <v>170</v>
      </c>
      <c r="R133" s="327">
        <v>176</v>
      </c>
      <c r="S133" s="327">
        <v>158</v>
      </c>
      <c r="T133" s="327">
        <v>156</v>
      </c>
      <c r="U133" s="320"/>
      <c r="V133" s="320"/>
      <c r="W133" s="319"/>
      <c r="Y133">
        <f t="shared" si="12"/>
        <v>0</v>
      </c>
      <c r="Z133">
        <f t="shared" si="13"/>
        <v>509</v>
      </c>
      <c r="AA133">
        <f t="shared" si="14"/>
        <v>314</v>
      </c>
    </row>
    <row r="134" spans="1:27" x14ac:dyDescent="0.3">
      <c r="A134" s="323">
        <v>3414429</v>
      </c>
      <c r="B134" s="324" t="s">
        <v>963</v>
      </c>
      <c r="C134" s="325" t="s">
        <v>941</v>
      </c>
      <c r="D134" s="326">
        <f t="shared" si="11"/>
        <v>1077</v>
      </c>
      <c r="E134" s="319"/>
      <c r="F134" s="319"/>
      <c r="G134" s="319"/>
      <c r="H134" s="319"/>
      <c r="I134" s="319"/>
      <c r="J134" s="319"/>
      <c r="K134" s="319"/>
      <c r="L134" s="319"/>
      <c r="M134" s="319"/>
      <c r="N134" s="319"/>
      <c r="O134" s="319"/>
      <c r="P134" s="327">
        <v>224</v>
      </c>
      <c r="Q134" s="327">
        <v>210</v>
      </c>
      <c r="R134" s="327">
        <v>198</v>
      </c>
      <c r="S134" s="327">
        <v>141</v>
      </c>
      <c r="T134" s="327">
        <v>175</v>
      </c>
      <c r="U134" s="327">
        <v>60</v>
      </c>
      <c r="V134" s="327">
        <v>69</v>
      </c>
      <c r="W134" s="319"/>
      <c r="Y134">
        <f t="shared" si="12"/>
        <v>0</v>
      </c>
      <c r="Z134">
        <f t="shared" si="13"/>
        <v>632</v>
      </c>
      <c r="AA134">
        <f t="shared" si="14"/>
        <v>316</v>
      </c>
    </row>
    <row r="135" spans="1:27" x14ac:dyDescent="0.3">
      <c r="A135" s="323">
        <v>3414404</v>
      </c>
      <c r="B135" s="324" t="s">
        <v>166</v>
      </c>
      <c r="C135" s="325" t="s">
        <v>941</v>
      </c>
      <c r="D135" s="326">
        <f t="shared" si="11"/>
        <v>980</v>
      </c>
      <c r="E135" s="319"/>
      <c r="F135" s="319"/>
      <c r="G135" s="319"/>
      <c r="H135" s="319"/>
      <c r="I135" s="319"/>
      <c r="J135" s="319"/>
      <c r="K135" s="319"/>
      <c r="L135" s="319"/>
      <c r="M135" s="319"/>
      <c r="N135" s="319"/>
      <c r="O135" s="319"/>
      <c r="P135" s="327">
        <v>188</v>
      </c>
      <c r="Q135" s="327">
        <v>185</v>
      </c>
      <c r="R135" s="327">
        <v>195</v>
      </c>
      <c r="S135" s="327">
        <v>160</v>
      </c>
      <c r="T135" s="327">
        <v>162</v>
      </c>
      <c r="U135" s="327">
        <v>49</v>
      </c>
      <c r="V135" s="327">
        <v>41</v>
      </c>
      <c r="W135" s="319"/>
      <c r="Y135">
        <f t="shared" si="12"/>
        <v>0</v>
      </c>
      <c r="Z135">
        <f t="shared" si="13"/>
        <v>568</v>
      </c>
      <c r="AA135">
        <f t="shared" si="14"/>
        <v>322</v>
      </c>
    </row>
    <row r="136" spans="1:27" x14ac:dyDescent="0.3">
      <c r="A136" s="323">
        <v>3414690</v>
      </c>
      <c r="B136" s="324" t="s">
        <v>964</v>
      </c>
      <c r="C136" s="325" t="s">
        <v>941</v>
      </c>
      <c r="D136" s="326">
        <f t="shared" si="11"/>
        <v>740</v>
      </c>
      <c r="E136" s="319"/>
      <c r="F136" s="319"/>
      <c r="G136" s="319"/>
      <c r="H136" s="319"/>
      <c r="I136" s="319"/>
      <c r="J136" s="319"/>
      <c r="K136" s="319"/>
      <c r="L136" s="319"/>
      <c r="M136" s="319"/>
      <c r="N136" s="319"/>
      <c r="O136" s="319"/>
      <c r="P136" s="327">
        <v>115</v>
      </c>
      <c r="Q136" s="327">
        <v>117</v>
      </c>
      <c r="R136" s="327">
        <v>121</v>
      </c>
      <c r="S136" s="327">
        <v>110</v>
      </c>
      <c r="T136" s="327">
        <v>119</v>
      </c>
      <c r="U136" s="327">
        <v>78</v>
      </c>
      <c r="V136" s="327">
        <v>80</v>
      </c>
      <c r="W136" s="319"/>
      <c r="Y136">
        <f t="shared" si="12"/>
        <v>0</v>
      </c>
      <c r="Z136">
        <f t="shared" si="13"/>
        <v>353</v>
      </c>
      <c r="AA136">
        <f t="shared" si="14"/>
        <v>229</v>
      </c>
    </row>
    <row r="137" spans="1:27" x14ac:dyDescent="0.3">
      <c r="A137" s="323">
        <v>3414000</v>
      </c>
      <c r="B137" s="324" t="s">
        <v>965</v>
      </c>
      <c r="C137" s="325" t="s">
        <v>943</v>
      </c>
      <c r="D137" s="326">
        <f t="shared" si="11"/>
        <v>734</v>
      </c>
      <c r="E137" s="319"/>
      <c r="F137" s="319"/>
      <c r="G137" s="319"/>
      <c r="H137" s="319"/>
      <c r="I137" s="319"/>
      <c r="J137" s="319"/>
      <c r="K137" s="319"/>
      <c r="L137" s="319"/>
      <c r="M137" s="319"/>
      <c r="N137" s="319"/>
      <c r="O137" s="319"/>
      <c r="P137" s="327">
        <v>183</v>
      </c>
      <c r="Q137" s="327">
        <v>133</v>
      </c>
      <c r="R137" s="327">
        <v>143</v>
      </c>
      <c r="S137" s="327">
        <v>134</v>
      </c>
      <c r="T137" s="327">
        <v>141</v>
      </c>
      <c r="U137" s="320"/>
      <c r="V137" s="320"/>
      <c r="W137" s="319"/>
      <c r="Y137">
        <f t="shared" si="12"/>
        <v>0</v>
      </c>
      <c r="Z137">
        <f t="shared" si="13"/>
        <v>459</v>
      </c>
      <c r="AA137">
        <f t="shared" si="14"/>
        <v>275</v>
      </c>
    </row>
    <row r="138" spans="1:27" x14ac:dyDescent="0.3">
      <c r="A138" s="323">
        <v>3414004</v>
      </c>
      <c r="B138" s="324" t="s">
        <v>966</v>
      </c>
      <c r="C138" s="325" t="s">
        <v>943</v>
      </c>
      <c r="D138" s="326">
        <f>SUM(Y138:AA138)</f>
        <v>1347.9166666666667</v>
      </c>
      <c r="E138" s="319"/>
      <c r="F138" s="319"/>
      <c r="G138" s="319"/>
      <c r="H138" s="319"/>
      <c r="I138" s="326">
        <v>84</v>
      </c>
      <c r="J138" s="326">
        <v>84</v>
      </c>
      <c r="K138" s="326">
        <v>84</v>
      </c>
      <c r="L138" s="326">
        <v>84</v>
      </c>
      <c r="M138" s="326">
        <v>84</v>
      </c>
      <c r="N138" s="326">
        <v>84</v>
      </c>
      <c r="O138" s="326">
        <v>84</v>
      </c>
      <c r="P138" s="327">
        <v>148</v>
      </c>
      <c r="Q138" s="327">
        <v>146</v>
      </c>
      <c r="R138" s="327">
        <v>147</v>
      </c>
      <c r="S138" s="327">
        <v>144</v>
      </c>
      <c r="T138" s="327">
        <v>144</v>
      </c>
      <c r="U138" s="327">
        <v>135</v>
      </c>
      <c r="V138" s="327">
        <v>121</v>
      </c>
      <c r="W138" s="319"/>
      <c r="Y138">
        <v>603.75</v>
      </c>
      <c r="Z138">
        <v>456.16666666666669</v>
      </c>
      <c r="AA138">
        <v>288</v>
      </c>
    </row>
    <row r="139" spans="1:27" x14ac:dyDescent="0.3">
      <c r="A139" s="323">
        <v>3414002</v>
      </c>
      <c r="B139" s="324" t="s">
        <v>302</v>
      </c>
      <c r="C139" s="325" t="s">
        <v>943</v>
      </c>
      <c r="D139" s="326">
        <f t="shared" si="11"/>
        <v>534</v>
      </c>
      <c r="E139" s="319"/>
      <c r="F139" s="319"/>
      <c r="G139" s="319"/>
      <c r="H139" s="319"/>
      <c r="I139" s="319"/>
      <c r="J139" s="319"/>
      <c r="K139" s="319"/>
      <c r="L139" s="319"/>
      <c r="M139" s="319"/>
      <c r="N139" s="319"/>
      <c r="O139" s="319"/>
      <c r="P139" s="320"/>
      <c r="Q139" s="320"/>
      <c r="R139" s="320"/>
      <c r="S139" s="327">
        <v>151</v>
      </c>
      <c r="T139" s="327">
        <v>68</v>
      </c>
      <c r="U139" s="327">
        <v>170</v>
      </c>
      <c r="V139" s="327">
        <v>145</v>
      </c>
      <c r="W139" s="319"/>
      <c r="Y139">
        <f t="shared" si="12"/>
        <v>0</v>
      </c>
      <c r="Z139">
        <f t="shared" si="13"/>
        <v>0</v>
      </c>
      <c r="AA139">
        <f t="shared" si="14"/>
        <v>219</v>
      </c>
    </row>
    <row r="140" spans="1:27" x14ac:dyDescent="0.3">
      <c r="A140" s="323">
        <v>3416906</v>
      </c>
      <c r="B140" s="324" t="s">
        <v>303</v>
      </c>
      <c r="C140" s="325" t="s">
        <v>943</v>
      </c>
      <c r="D140" s="326">
        <f t="shared" si="11"/>
        <v>1376</v>
      </c>
      <c r="E140" s="319"/>
      <c r="F140" s="319"/>
      <c r="G140" s="319"/>
      <c r="H140" s="319"/>
      <c r="I140" s="319"/>
      <c r="J140" s="319"/>
      <c r="K140" s="319"/>
      <c r="L140" s="319"/>
      <c r="M140" s="319"/>
      <c r="N140" s="319"/>
      <c r="O140" s="319"/>
      <c r="P140" s="327">
        <v>231</v>
      </c>
      <c r="Q140" s="327">
        <v>229</v>
      </c>
      <c r="R140" s="327">
        <v>233</v>
      </c>
      <c r="S140" s="327">
        <v>262</v>
      </c>
      <c r="T140" s="327">
        <v>257</v>
      </c>
      <c r="U140" s="327">
        <v>99</v>
      </c>
      <c r="V140" s="327">
        <v>65</v>
      </c>
      <c r="W140" s="319"/>
      <c r="Y140">
        <f t="shared" si="12"/>
        <v>0</v>
      </c>
      <c r="Z140">
        <f t="shared" si="13"/>
        <v>693</v>
      </c>
      <c r="AA140">
        <f t="shared" si="14"/>
        <v>519</v>
      </c>
    </row>
    <row r="141" spans="1:27" x14ac:dyDescent="0.3">
      <c r="A141" s="323">
        <v>3414782</v>
      </c>
      <c r="B141" s="324" t="s">
        <v>576</v>
      </c>
      <c r="C141" s="325" t="s">
        <v>941</v>
      </c>
      <c r="D141" s="326">
        <f t="shared" si="11"/>
        <v>977</v>
      </c>
      <c r="E141" s="319"/>
      <c r="F141" s="319"/>
      <c r="G141" s="319"/>
      <c r="H141" s="319"/>
      <c r="I141" s="319"/>
      <c r="J141" s="319"/>
      <c r="K141" s="319"/>
      <c r="L141" s="319"/>
      <c r="M141" s="319"/>
      <c r="N141" s="319"/>
      <c r="O141" s="319"/>
      <c r="P141" s="327">
        <v>185</v>
      </c>
      <c r="Q141" s="327">
        <v>185</v>
      </c>
      <c r="R141" s="327">
        <v>180</v>
      </c>
      <c r="S141" s="327">
        <v>152</v>
      </c>
      <c r="T141" s="327">
        <v>152</v>
      </c>
      <c r="U141" s="327">
        <v>76</v>
      </c>
      <c r="V141" s="327">
        <v>47</v>
      </c>
      <c r="W141" s="319"/>
      <c r="Y141">
        <f t="shared" si="12"/>
        <v>0</v>
      </c>
      <c r="Z141">
        <f t="shared" si="13"/>
        <v>550</v>
      </c>
      <c r="AA141">
        <f t="shared" si="14"/>
        <v>304</v>
      </c>
    </row>
    <row r="142" spans="1:27" x14ac:dyDescent="0.3">
      <c r="A142" s="323">
        <v>3415900</v>
      </c>
      <c r="B142" s="324" t="s">
        <v>304</v>
      </c>
      <c r="C142" s="325" t="s">
        <v>943</v>
      </c>
      <c r="D142" s="326">
        <f t="shared" si="11"/>
        <v>1144</v>
      </c>
      <c r="E142" s="319"/>
      <c r="F142" s="319"/>
      <c r="G142" s="319"/>
      <c r="H142" s="319"/>
      <c r="I142" s="319"/>
      <c r="J142" s="319"/>
      <c r="K142" s="319"/>
      <c r="L142" s="319"/>
      <c r="M142" s="319"/>
      <c r="N142" s="319"/>
      <c r="O142" s="319"/>
      <c r="P142" s="327">
        <v>170</v>
      </c>
      <c r="Q142" s="327">
        <v>175</v>
      </c>
      <c r="R142" s="327">
        <v>172</v>
      </c>
      <c r="S142" s="327">
        <v>167</v>
      </c>
      <c r="T142" s="327">
        <v>165</v>
      </c>
      <c r="U142" s="327">
        <v>165</v>
      </c>
      <c r="V142" s="327">
        <v>130</v>
      </c>
      <c r="W142" s="319"/>
      <c r="Y142">
        <f t="shared" si="12"/>
        <v>0</v>
      </c>
      <c r="Z142">
        <f t="shared" si="13"/>
        <v>517</v>
      </c>
      <c r="AA142">
        <f t="shared" si="14"/>
        <v>332</v>
      </c>
    </row>
    <row r="143" spans="1:27" x14ac:dyDescent="0.3">
      <c r="A143" s="323">
        <v>3415403</v>
      </c>
      <c r="B143" s="324" t="s">
        <v>967</v>
      </c>
      <c r="C143" s="325" t="s">
        <v>941</v>
      </c>
      <c r="D143" s="326">
        <f t="shared" si="11"/>
        <v>1094</v>
      </c>
      <c r="E143" s="319"/>
      <c r="F143" s="319"/>
      <c r="G143" s="319"/>
      <c r="H143" s="319"/>
      <c r="I143" s="319"/>
      <c r="J143" s="319"/>
      <c r="K143" s="319"/>
      <c r="L143" s="319"/>
      <c r="M143" s="319"/>
      <c r="N143" s="319"/>
      <c r="O143" s="319"/>
      <c r="P143" s="327">
        <v>175</v>
      </c>
      <c r="Q143" s="327">
        <v>176</v>
      </c>
      <c r="R143" s="327">
        <v>177</v>
      </c>
      <c r="S143" s="327">
        <v>169</v>
      </c>
      <c r="T143" s="327">
        <v>149</v>
      </c>
      <c r="U143" s="327">
        <v>133</v>
      </c>
      <c r="V143" s="327">
        <v>115</v>
      </c>
      <c r="W143" s="319"/>
      <c r="Y143">
        <f t="shared" si="12"/>
        <v>0</v>
      </c>
      <c r="Z143">
        <f t="shared" si="13"/>
        <v>528</v>
      </c>
      <c r="AA143">
        <f t="shared" si="14"/>
        <v>318</v>
      </c>
    </row>
    <row r="144" spans="1:27" x14ac:dyDescent="0.3">
      <c r="A144" s="323">
        <v>3414794</v>
      </c>
      <c r="B144" s="324" t="s">
        <v>174</v>
      </c>
      <c r="C144" s="325" t="s">
        <v>941</v>
      </c>
      <c r="D144" s="326">
        <f t="shared" si="11"/>
        <v>1089</v>
      </c>
      <c r="E144" s="319"/>
      <c r="F144" s="319"/>
      <c r="G144" s="319"/>
      <c r="H144" s="319"/>
      <c r="I144" s="319"/>
      <c r="J144" s="319"/>
      <c r="K144" s="319"/>
      <c r="L144" s="319"/>
      <c r="M144" s="319"/>
      <c r="N144" s="319"/>
      <c r="O144" s="319"/>
      <c r="P144" s="327">
        <v>183</v>
      </c>
      <c r="Q144" s="327">
        <v>183</v>
      </c>
      <c r="R144" s="327">
        <v>177</v>
      </c>
      <c r="S144" s="327">
        <v>176</v>
      </c>
      <c r="T144" s="327">
        <v>176</v>
      </c>
      <c r="U144" s="327">
        <v>96</v>
      </c>
      <c r="V144" s="327">
        <v>98</v>
      </c>
      <c r="W144" s="319"/>
      <c r="Y144">
        <f t="shared" si="12"/>
        <v>0</v>
      </c>
      <c r="Z144">
        <f t="shared" si="13"/>
        <v>543</v>
      </c>
      <c r="AA144">
        <f t="shared" si="14"/>
        <v>352</v>
      </c>
    </row>
    <row r="145" spans="1:27" x14ac:dyDescent="0.3">
      <c r="A145" s="323">
        <v>3415400</v>
      </c>
      <c r="B145" s="324" t="s">
        <v>968</v>
      </c>
      <c r="C145" s="325" t="s">
        <v>943</v>
      </c>
      <c r="D145" s="326">
        <f t="shared" si="11"/>
        <v>1088</v>
      </c>
      <c r="E145" s="319"/>
      <c r="F145" s="319"/>
      <c r="G145" s="319"/>
      <c r="H145" s="319"/>
      <c r="I145" s="319"/>
      <c r="J145" s="319"/>
      <c r="K145" s="319"/>
      <c r="L145" s="319"/>
      <c r="M145" s="319"/>
      <c r="N145" s="319"/>
      <c r="O145" s="319"/>
      <c r="P145" s="327">
        <v>199</v>
      </c>
      <c r="Q145" s="327">
        <v>211</v>
      </c>
      <c r="R145" s="327">
        <v>211</v>
      </c>
      <c r="S145" s="327">
        <v>185</v>
      </c>
      <c r="T145" s="327">
        <v>178</v>
      </c>
      <c r="U145" s="327">
        <v>42</v>
      </c>
      <c r="V145" s="327">
        <v>62</v>
      </c>
      <c r="W145" s="320"/>
      <c r="Y145">
        <f t="shared" si="12"/>
        <v>0</v>
      </c>
      <c r="Z145">
        <f t="shared" si="13"/>
        <v>621</v>
      </c>
      <c r="AA145">
        <f t="shared" si="14"/>
        <v>363</v>
      </c>
    </row>
    <row r="146" spans="1:27" x14ac:dyDescent="0.3">
      <c r="A146" s="323">
        <v>3414790</v>
      </c>
      <c r="B146" s="324" t="s">
        <v>969</v>
      </c>
      <c r="C146" s="325" t="s">
        <v>941</v>
      </c>
      <c r="D146" s="326">
        <f t="shared" si="11"/>
        <v>1061</v>
      </c>
      <c r="E146" s="319"/>
      <c r="F146" s="319"/>
      <c r="G146" s="319"/>
      <c r="H146" s="319"/>
      <c r="I146" s="319"/>
      <c r="J146" s="319"/>
      <c r="K146" s="319"/>
      <c r="L146" s="319"/>
      <c r="M146" s="319"/>
      <c r="N146" s="319"/>
      <c r="O146" s="319"/>
      <c r="P146" s="327">
        <v>180</v>
      </c>
      <c r="Q146" s="327">
        <v>179</v>
      </c>
      <c r="R146" s="327">
        <v>179</v>
      </c>
      <c r="S146" s="327">
        <v>179</v>
      </c>
      <c r="T146" s="327">
        <v>174</v>
      </c>
      <c r="U146" s="326">
        <v>89</v>
      </c>
      <c r="V146" s="326">
        <v>81</v>
      </c>
      <c r="W146" s="319"/>
      <c r="Y146">
        <f t="shared" si="12"/>
        <v>0</v>
      </c>
      <c r="Z146">
        <f t="shared" si="13"/>
        <v>538</v>
      </c>
      <c r="AA146">
        <f t="shared" si="14"/>
        <v>353</v>
      </c>
    </row>
    <row r="147" spans="1:27" x14ac:dyDescent="0.3">
      <c r="A147" s="323">
        <v>3415402</v>
      </c>
      <c r="B147" s="324" t="s">
        <v>970</v>
      </c>
      <c r="C147" s="325" t="s">
        <v>943</v>
      </c>
      <c r="D147" s="326">
        <f t="shared" si="11"/>
        <v>1040</v>
      </c>
      <c r="E147" s="319"/>
      <c r="F147" s="319"/>
      <c r="G147" s="319"/>
      <c r="H147" s="319"/>
      <c r="I147" s="319"/>
      <c r="J147" s="319"/>
      <c r="K147" s="319"/>
      <c r="L147" s="319"/>
      <c r="M147" s="319"/>
      <c r="N147" s="319"/>
      <c r="O147" s="319"/>
      <c r="P147" s="327">
        <v>161</v>
      </c>
      <c r="Q147" s="327">
        <v>168</v>
      </c>
      <c r="R147" s="327">
        <v>188</v>
      </c>
      <c r="S147" s="327">
        <v>157</v>
      </c>
      <c r="T147" s="327">
        <v>167</v>
      </c>
      <c r="U147" s="327">
        <v>103</v>
      </c>
      <c r="V147" s="327">
        <v>96</v>
      </c>
      <c r="W147" s="319"/>
      <c r="Y147">
        <f t="shared" si="12"/>
        <v>0</v>
      </c>
      <c r="Z147">
        <f t="shared" si="13"/>
        <v>517</v>
      </c>
      <c r="AA147">
        <f t="shared" si="14"/>
        <v>324</v>
      </c>
    </row>
    <row r="148" spans="1:27" x14ac:dyDescent="0.3">
      <c r="A148" s="323">
        <v>3416908</v>
      </c>
      <c r="B148" s="324" t="s">
        <v>308</v>
      </c>
      <c r="C148" s="325" t="s">
        <v>943</v>
      </c>
      <c r="D148" s="326">
        <f t="shared" si="11"/>
        <v>803</v>
      </c>
      <c r="E148" s="319"/>
      <c r="F148" s="319"/>
      <c r="G148" s="319"/>
      <c r="H148" s="319"/>
      <c r="I148" s="319"/>
      <c r="J148" s="319"/>
      <c r="K148" s="319"/>
      <c r="L148" s="319"/>
      <c r="M148" s="319"/>
      <c r="N148" s="319"/>
      <c r="O148" s="319"/>
      <c r="P148" s="327">
        <v>145</v>
      </c>
      <c r="Q148" s="327">
        <v>141</v>
      </c>
      <c r="R148" s="327">
        <v>123</v>
      </c>
      <c r="S148" s="327">
        <v>100</v>
      </c>
      <c r="T148" s="327">
        <v>112</v>
      </c>
      <c r="U148" s="327">
        <v>90</v>
      </c>
      <c r="V148" s="327">
        <v>92</v>
      </c>
      <c r="W148" s="319"/>
      <c r="Y148">
        <f t="shared" si="12"/>
        <v>0</v>
      </c>
      <c r="Z148">
        <f t="shared" si="13"/>
        <v>409</v>
      </c>
      <c r="AA148">
        <f t="shared" si="14"/>
        <v>212</v>
      </c>
    </row>
    <row r="149" spans="1:27" x14ac:dyDescent="0.3">
      <c r="A149" s="323">
        <v>3414009</v>
      </c>
      <c r="B149" s="324" t="s">
        <v>971</v>
      </c>
      <c r="C149" s="325" t="s">
        <v>943</v>
      </c>
      <c r="D149" s="326">
        <f t="shared" si="11"/>
        <v>869</v>
      </c>
      <c r="E149" s="319"/>
      <c r="F149" s="319"/>
      <c r="G149" s="319"/>
      <c r="H149" s="319"/>
      <c r="I149" s="319"/>
      <c r="J149" s="319"/>
      <c r="K149" s="319"/>
      <c r="L149" s="319"/>
      <c r="M149" s="319"/>
      <c r="N149" s="319"/>
      <c r="O149" s="319"/>
      <c r="P149" s="327">
        <v>180</v>
      </c>
      <c r="Q149" s="327">
        <v>180</v>
      </c>
      <c r="R149" s="327">
        <v>168</v>
      </c>
      <c r="S149" s="327">
        <v>165</v>
      </c>
      <c r="T149" s="327">
        <v>176</v>
      </c>
      <c r="U149" s="320"/>
      <c r="V149" s="320"/>
      <c r="W149" s="319"/>
      <c r="Y149">
        <f t="shared" si="12"/>
        <v>0</v>
      </c>
      <c r="Z149">
        <f t="shared" si="13"/>
        <v>528</v>
      </c>
      <c r="AA149">
        <f t="shared" si="14"/>
        <v>341</v>
      </c>
    </row>
    <row r="150" spans="1:27" x14ac:dyDescent="0.3">
      <c r="A150" s="323">
        <v>3416907</v>
      </c>
      <c r="B150" s="324" t="s">
        <v>309</v>
      </c>
      <c r="C150" s="325" t="s">
        <v>943</v>
      </c>
      <c r="D150" s="326">
        <f t="shared" si="11"/>
        <v>990</v>
      </c>
      <c r="E150" s="319"/>
      <c r="F150" s="319"/>
      <c r="G150" s="319"/>
      <c r="H150" s="319"/>
      <c r="I150" s="319"/>
      <c r="J150" s="319"/>
      <c r="K150" s="319"/>
      <c r="L150" s="319"/>
      <c r="M150" s="319"/>
      <c r="N150" s="319"/>
      <c r="O150" s="319"/>
      <c r="P150" s="327">
        <v>155</v>
      </c>
      <c r="Q150" s="327">
        <v>157</v>
      </c>
      <c r="R150" s="327">
        <v>153</v>
      </c>
      <c r="S150" s="327">
        <v>130</v>
      </c>
      <c r="T150" s="327">
        <v>131</v>
      </c>
      <c r="U150" s="327">
        <v>133</v>
      </c>
      <c r="V150" s="327">
        <v>131</v>
      </c>
      <c r="W150" s="319"/>
      <c r="Y150">
        <f t="shared" si="12"/>
        <v>0</v>
      </c>
      <c r="Z150">
        <f t="shared" si="13"/>
        <v>465</v>
      </c>
      <c r="AA150">
        <f t="shared" si="14"/>
        <v>261</v>
      </c>
    </row>
    <row r="151" spans="1:27" x14ac:dyDescent="0.3">
      <c r="A151" s="323">
        <v>3415404</v>
      </c>
      <c r="B151" s="324" t="s">
        <v>310</v>
      </c>
      <c r="C151" s="325" t="s">
        <v>943</v>
      </c>
      <c r="D151" s="326">
        <f t="shared" si="11"/>
        <v>1255</v>
      </c>
      <c r="E151" s="319"/>
      <c r="F151" s="319"/>
      <c r="G151" s="319"/>
      <c r="H151" s="319"/>
      <c r="I151" s="319"/>
      <c r="J151" s="319"/>
      <c r="K151" s="319"/>
      <c r="L151" s="319"/>
      <c r="M151" s="319"/>
      <c r="N151" s="319"/>
      <c r="O151" s="319"/>
      <c r="P151" s="327">
        <v>182</v>
      </c>
      <c r="Q151" s="327">
        <v>181</v>
      </c>
      <c r="R151" s="327">
        <v>177</v>
      </c>
      <c r="S151" s="327">
        <v>182</v>
      </c>
      <c r="T151" s="327">
        <v>179</v>
      </c>
      <c r="U151" s="327">
        <v>177</v>
      </c>
      <c r="V151" s="327">
        <v>177</v>
      </c>
      <c r="W151" s="319"/>
      <c r="Y151">
        <f t="shared" si="12"/>
        <v>0</v>
      </c>
      <c r="Z151">
        <f t="shared" si="13"/>
        <v>540</v>
      </c>
      <c r="AA151">
        <f t="shared" si="14"/>
        <v>361</v>
      </c>
    </row>
    <row r="152" spans="1:27" x14ac:dyDescent="0.3">
      <c r="A152" s="323">
        <v>3414797</v>
      </c>
      <c r="B152" s="324" t="s">
        <v>311</v>
      </c>
      <c r="C152" s="325" t="s">
        <v>943</v>
      </c>
      <c r="D152" s="326">
        <f t="shared" si="11"/>
        <v>348</v>
      </c>
      <c r="E152" s="319"/>
      <c r="F152" s="319"/>
      <c r="G152" s="319"/>
      <c r="H152" s="319"/>
      <c r="I152" s="319"/>
      <c r="J152" s="319"/>
      <c r="K152" s="319"/>
      <c r="L152" s="319"/>
      <c r="M152" s="319"/>
      <c r="N152" s="319"/>
      <c r="O152" s="319"/>
      <c r="P152" s="327">
        <v>57</v>
      </c>
      <c r="Q152" s="327">
        <v>64</v>
      </c>
      <c r="R152" s="327">
        <v>84</v>
      </c>
      <c r="S152" s="327">
        <v>64</v>
      </c>
      <c r="T152" s="327">
        <v>79</v>
      </c>
      <c r="U152" s="320"/>
      <c r="V152" s="320"/>
      <c r="W152" s="319"/>
      <c r="Y152">
        <f t="shared" si="12"/>
        <v>0</v>
      </c>
      <c r="Z152">
        <f t="shared" si="13"/>
        <v>205</v>
      </c>
      <c r="AA152">
        <f t="shared" si="14"/>
        <v>143</v>
      </c>
    </row>
    <row r="153" spans="1:27" x14ac:dyDescent="0.3">
      <c r="A153" s="323">
        <v>3414003</v>
      </c>
      <c r="B153" s="324" t="s">
        <v>972</v>
      </c>
      <c r="C153" s="325" t="s">
        <v>943</v>
      </c>
      <c r="D153" s="326">
        <f t="shared" si="11"/>
        <v>298</v>
      </c>
      <c r="E153" s="319"/>
      <c r="F153" s="319"/>
      <c r="G153" s="319"/>
      <c r="H153" s="319"/>
      <c r="I153" s="319"/>
      <c r="J153" s="319"/>
      <c r="K153" s="319"/>
      <c r="L153" s="319"/>
      <c r="M153" s="319"/>
      <c r="N153" s="319"/>
      <c r="O153" s="319"/>
      <c r="P153" s="320"/>
      <c r="Q153" s="320"/>
      <c r="R153" s="320"/>
      <c r="S153" s="327">
        <v>122</v>
      </c>
      <c r="T153" s="327">
        <v>56</v>
      </c>
      <c r="U153" s="327">
        <v>60</v>
      </c>
      <c r="V153" s="327">
        <v>60</v>
      </c>
      <c r="W153" s="319"/>
      <c r="Y153">
        <f t="shared" si="12"/>
        <v>0</v>
      </c>
      <c r="Z153">
        <f t="shared" si="13"/>
        <v>0</v>
      </c>
      <c r="AA153">
        <f t="shared" si="14"/>
        <v>178</v>
      </c>
    </row>
    <row r="154" spans="1:27" x14ac:dyDescent="0.3">
      <c r="A154" s="323">
        <v>3414306</v>
      </c>
      <c r="B154" s="328" t="s">
        <v>313</v>
      </c>
      <c r="C154" s="325" t="s">
        <v>943</v>
      </c>
      <c r="D154" s="326">
        <f t="shared" si="11"/>
        <v>1038</v>
      </c>
      <c r="E154" s="319"/>
      <c r="F154" s="319"/>
      <c r="G154" s="319"/>
      <c r="H154" s="319"/>
      <c r="I154" s="319"/>
      <c r="J154" s="319"/>
      <c r="K154" s="319"/>
      <c r="L154" s="319"/>
      <c r="M154" s="319"/>
      <c r="N154" s="319"/>
      <c r="O154" s="319"/>
      <c r="P154" s="329">
        <v>182</v>
      </c>
      <c r="Q154" s="329">
        <v>183</v>
      </c>
      <c r="R154" s="329">
        <v>183</v>
      </c>
      <c r="S154" s="329">
        <v>182</v>
      </c>
      <c r="T154" s="329">
        <v>171</v>
      </c>
      <c r="U154" s="329">
        <v>76</v>
      </c>
      <c r="V154" s="329">
        <v>61</v>
      </c>
      <c r="W154" s="319"/>
      <c r="Y154">
        <f t="shared" si="12"/>
        <v>0</v>
      </c>
      <c r="Z154">
        <f t="shared" si="13"/>
        <v>548</v>
      </c>
      <c r="AA154">
        <f t="shared" si="14"/>
        <v>353</v>
      </c>
    </row>
    <row r="155" spans="1:27" x14ac:dyDescent="0.3">
      <c r="A155" s="330"/>
      <c r="B155" s="331" t="s">
        <v>973</v>
      </c>
      <c r="C155" s="331"/>
      <c r="D155" s="332">
        <f>SUM(E155:W155)</f>
        <v>31982</v>
      </c>
      <c r="E155" s="332">
        <f t="shared" ref="E155:W155" si="15">SUM(E124:E154)</f>
        <v>0</v>
      </c>
      <c r="F155" s="332">
        <f t="shared" si="15"/>
        <v>0</v>
      </c>
      <c r="G155" s="332">
        <f t="shared" si="15"/>
        <v>0</v>
      </c>
      <c r="H155" s="332">
        <f t="shared" si="15"/>
        <v>0</v>
      </c>
      <c r="I155" s="332">
        <f t="shared" si="15"/>
        <v>84</v>
      </c>
      <c r="J155" s="332">
        <f t="shared" si="15"/>
        <v>84</v>
      </c>
      <c r="K155" s="332">
        <f t="shared" si="15"/>
        <v>84</v>
      </c>
      <c r="L155" s="332">
        <f t="shared" si="15"/>
        <v>84</v>
      </c>
      <c r="M155" s="332">
        <f t="shared" si="15"/>
        <v>84</v>
      </c>
      <c r="N155" s="332">
        <f t="shared" si="15"/>
        <v>84</v>
      </c>
      <c r="O155" s="332">
        <f t="shared" si="15"/>
        <v>84</v>
      </c>
      <c r="P155" s="332">
        <f t="shared" si="15"/>
        <v>5245</v>
      </c>
      <c r="Q155" s="332">
        <f t="shared" si="15"/>
        <v>5240</v>
      </c>
      <c r="R155" s="332">
        <f t="shared" si="15"/>
        <v>5263</v>
      </c>
      <c r="S155" s="332">
        <f t="shared" si="15"/>
        <v>5183</v>
      </c>
      <c r="T155" s="332">
        <f t="shared" si="15"/>
        <v>5069</v>
      </c>
      <c r="U155" s="332">
        <f t="shared" si="15"/>
        <v>2868</v>
      </c>
      <c r="V155" s="332">
        <f t="shared" si="15"/>
        <v>2512</v>
      </c>
      <c r="W155" s="332">
        <f t="shared" si="15"/>
        <v>14</v>
      </c>
    </row>
    <row r="156" spans="1:27" x14ac:dyDescent="0.3">
      <c r="A156" s="335"/>
      <c r="B156" s="333"/>
      <c r="C156" s="333"/>
      <c r="D156" s="334"/>
      <c r="E156" s="334"/>
      <c r="F156" s="334"/>
      <c r="G156" s="334"/>
      <c r="H156" s="334"/>
      <c r="I156" s="334"/>
      <c r="J156" s="334"/>
      <c r="K156" s="334"/>
      <c r="L156" s="334"/>
      <c r="M156" s="334"/>
      <c r="N156" s="334"/>
      <c r="O156" s="334"/>
      <c r="P156" s="334"/>
      <c r="Q156" s="334"/>
      <c r="R156" s="334"/>
      <c r="S156" s="334"/>
      <c r="T156" s="334"/>
      <c r="U156" s="334"/>
      <c r="V156" s="334"/>
      <c r="W156" s="334"/>
    </row>
    <row r="157" spans="1:27" x14ac:dyDescent="0.3">
      <c r="A157" s="323"/>
      <c r="B157" s="324" t="s">
        <v>974</v>
      </c>
      <c r="C157" s="325" t="s">
        <v>941</v>
      </c>
      <c r="D157" s="326">
        <f t="shared" ref="D157:D168" si="16">SUM(E157:W157)</f>
        <v>265</v>
      </c>
      <c r="E157" s="319"/>
      <c r="F157" s="319"/>
      <c r="G157" s="319"/>
      <c r="H157" s="319"/>
      <c r="I157" s="327">
        <v>1</v>
      </c>
      <c r="J157" s="327">
        <v>3</v>
      </c>
      <c r="K157" s="327">
        <v>7</v>
      </c>
      <c r="L157" s="327">
        <v>10</v>
      </c>
      <c r="M157" s="327">
        <v>10</v>
      </c>
      <c r="N157" s="327">
        <v>15</v>
      </c>
      <c r="O157" s="327">
        <v>15</v>
      </c>
      <c r="P157" s="327">
        <v>27</v>
      </c>
      <c r="Q157" s="327">
        <v>41</v>
      </c>
      <c r="R157" s="327">
        <v>29</v>
      </c>
      <c r="S157" s="327">
        <v>28</v>
      </c>
      <c r="T157" s="327">
        <v>34</v>
      </c>
      <c r="U157" s="327">
        <v>17</v>
      </c>
      <c r="V157" s="327">
        <v>20</v>
      </c>
      <c r="W157" s="327">
        <v>8</v>
      </c>
      <c r="Y157">
        <f t="shared" ref="Y157:Y168" si="17">SUM(I157:O157)</f>
        <v>61</v>
      </c>
      <c r="Z157">
        <f t="shared" ref="Z157:Z168" si="18">SUM(P157:R157)</f>
        <v>97</v>
      </c>
      <c r="AA157">
        <f t="shared" ref="AA157:AA168" si="19">SUM(S157:T157)</f>
        <v>62</v>
      </c>
    </row>
    <row r="158" spans="1:27" x14ac:dyDescent="0.3">
      <c r="A158" s="323"/>
      <c r="B158" s="324" t="s">
        <v>975</v>
      </c>
      <c r="C158" s="325" t="s">
        <v>941</v>
      </c>
      <c r="D158" s="326">
        <f t="shared" si="16"/>
        <v>265</v>
      </c>
      <c r="E158" s="319"/>
      <c r="F158" s="319"/>
      <c r="G158" s="319"/>
      <c r="H158" s="319"/>
      <c r="I158" s="319"/>
      <c r="J158" s="326">
        <v>1</v>
      </c>
      <c r="K158" s="319"/>
      <c r="L158" s="326">
        <v>3</v>
      </c>
      <c r="M158" s="326">
        <v>8</v>
      </c>
      <c r="N158" s="326">
        <v>13</v>
      </c>
      <c r="O158" s="326">
        <v>13</v>
      </c>
      <c r="P158" s="327">
        <v>42</v>
      </c>
      <c r="Q158" s="327">
        <v>31</v>
      </c>
      <c r="R158" s="327">
        <v>52</v>
      </c>
      <c r="S158" s="327">
        <v>39</v>
      </c>
      <c r="T158" s="327">
        <v>28</v>
      </c>
      <c r="U158" s="326">
        <v>15</v>
      </c>
      <c r="V158" s="326">
        <v>11</v>
      </c>
      <c r="W158" s="326">
        <v>9</v>
      </c>
      <c r="Y158">
        <f t="shared" si="17"/>
        <v>38</v>
      </c>
      <c r="Z158">
        <f t="shared" si="18"/>
        <v>125</v>
      </c>
      <c r="AA158">
        <f t="shared" si="19"/>
        <v>67</v>
      </c>
    </row>
    <row r="159" spans="1:27" x14ac:dyDescent="0.3">
      <c r="A159" s="323"/>
      <c r="B159" s="324" t="s">
        <v>976</v>
      </c>
      <c r="C159" s="325" t="s">
        <v>941</v>
      </c>
      <c r="D159" s="326">
        <f t="shared" si="16"/>
        <v>161</v>
      </c>
      <c r="E159" s="319"/>
      <c r="F159" s="319"/>
      <c r="G159" s="319"/>
      <c r="H159" s="319"/>
      <c r="I159" s="319"/>
      <c r="J159" s="319"/>
      <c r="K159" s="319"/>
      <c r="L159" s="319"/>
      <c r="M159" s="319"/>
      <c r="N159" s="319"/>
      <c r="O159" s="319"/>
      <c r="P159" s="327">
        <v>26</v>
      </c>
      <c r="Q159" s="327">
        <v>25</v>
      </c>
      <c r="R159" s="327">
        <v>29</v>
      </c>
      <c r="S159" s="327">
        <v>27</v>
      </c>
      <c r="T159" s="327">
        <v>23</v>
      </c>
      <c r="U159" s="326">
        <v>14</v>
      </c>
      <c r="V159" s="326">
        <v>12</v>
      </c>
      <c r="W159" s="326">
        <v>5</v>
      </c>
      <c r="Y159">
        <f t="shared" si="17"/>
        <v>0</v>
      </c>
      <c r="Z159">
        <f t="shared" si="18"/>
        <v>80</v>
      </c>
      <c r="AA159">
        <f t="shared" si="19"/>
        <v>50</v>
      </c>
    </row>
    <row r="160" spans="1:27" x14ac:dyDescent="0.3">
      <c r="A160" s="323"/>
      <c r="B160" s="324" t="s">
        <v>977</v>
      </c>
      <c r="C160" s="325" t="s">
        <v>941</v>
      </c>
      <c r="D160" s="326">
        <f t="shared" si="16"/>
        <v>68</v>
      </c>
      <c r="E160" s="319"/>
      <c r="F160" s="319"/>
      <c r="G160" s="319"/>
      <c r="H160" s="319"/>
      <c r="I160" s="319"/>
      <c r="J160" s="320"/>
      <c r="K160" s="320"/>
      <c r="L160" s="320"/>
      <c r="M160" s="320"/>
      <c r="N160" s="320"/>
      <c r="O160" s="320"/>
      <c r="P160" s="326">
        <v>18</v>
      </c>
      <c r="Q160" s="326">
        <v>15</v>
      </c>
      <c r="R160" s="326">
        <v>10</v>
      </c>
      <c r="S160" s="326">
        <v>12</v>
      </c>
      <c r="T160" s="326">
        <v>13</v>
      </c>
      <c r="U160" s="319"/>
      <c r="V160" s="319"/>
      <c r="W160" s="319"/>
      <c r="Y160">
        <f t="shared" si="17"/>
        <v>0</v>
      </c>
      <c r="Z160">
        <f t="shared" si="18"/>
        <v>43</v>
      </c>
      <c r="AA160">
        <f t="shared" si="19"/>
        <v>25</v>
      </c>
    </row>
    <row r="161" spans="1:27" x14ac:dyDescent="0.3">
      <c r="A161" s="323"/>
      <c r="B161" s="324" t="s">
        <v>978</v>
      </c>
      <c r="C161" s="325" t="s">
        <v>941</v>
      </c>
      <c r="D161" s="326">
        <f t="shared" si="16"/>
        <v>53</v>
      </c>
      <c r="E161" s="319"/>
      <c r="F161" s="319"/>
      <c r="G161" s="319"/>
      <c r="H161" s="319"/>
      <c r="I161" s="319"/>
      <c r="J161" s="326">
        <v>2</v>
      </c>
      <c r="K161" s="326">
        <v>4</v>
      </c>
      <c r="L161" s="326">
        <v>10</v>
      </c>
      <c r="M161" s="326">
        <v>5</v>
      </c>
      <c r="N161" s="326">
        <v>13</v>
      </c>
      <c r="O161" s="326">
        <v>19</v>
      </c>
      <c r="P161" s="320"/>
      <c r="Q161" s="320"/>
      <c r="R161" s="320"/>
      <c r="S161" s="320"/>
      <c r="T161" s="320"/>
      <c r="U161" s="320"/>
      <c r="V161" s="320"/>
      <c r="W161" s="320"/>
      <c r="Y161">
        <f t="shared" si="17"/>
        <v>53</v>
      </c>
      <c r="Z161">
        <f t="shared" si="18"/>
        <v>0</v>
      </c>
      <c r="AA161">
        <f t="shared" si="19"/>
        <v>0</v>
      </c>
    </row>
    <row r="162" spans="1:27" x14ac:dyDescent="0.3">
      <c r="A162" s="323"/>
      <c r="B162" s="324" t="s">
        <v>979</v>
      </c>
      <c r="C162" s="325" t="s">
        <v>941</v>
      </c>
      <c r="D162" s="326">
        <f t="shared" si="16"/>
        <v>52</v>
      </c>
      <c r="E162" s="319"/>
      <c r="F162" s="319"/>
      <c r="G162" s="319"/>
      <c r="H162" s="319"/>
      <c r="I162" s="319"/>
      <c r="J162" s="319"/>
      <c r="K162" s="326">
        <v>2</v>
      </c>
      <c r="L162" s="326">
        <v>7</v>
      </c>
      <c r="M162" s="326">
        <v>7</v>
      </c>
      <c r="N162" s="326">
        <v>15</v>
      </c>
      <c r="O162" s="327">
        <v>17</v>
      </c>
      <c r="P162" s="327">
        <v>2</v>
      </c>
      <c r="Q162" s="327">
        <v>2</v>
      </c>
      <c r="R162" s="320"/>
      <c r="S162" s="320"/>
      <c r="T162" s="320"/>
      <c r="U162" s="320"/>
      <c r="V162" s="320"/>
      <c r="W162" s="320"/>
      <c r="Y162">
        <f t="shared" si="17"/>
        <v>48</v>
      </c>
      <c r="Z162">
        <f t="shared" si="18"/>
        <v>4</v>
      </c>
      <c r="AA162">
        <f t="shared" si="19"/>
        <v>0</v>
      </c>
    </row>
    <row r="163" spans="1:27" x14ac:dyDescent="0.3">
      <c r="A163" s="323"/>
      <c r="B163" s="324" t="s">
        <v>980</v>
      </c>
      <c r="C163" s="325" t="s">
        <v>941</v>
      </c>
      <c r="D163" s="326">
        <f t="shared" si="16"/>
        <v>131</v>
      </c>
      <c r="E163" s="319"/>
      <c r="F163" s="319"/>
      <c r="G163" s="319"/>
      <c r="H163" s="327">
        <v>1</v>
      </c>
      <c r="I163" s="327">
        <v>8</v>
      </c>
      <c r="J163" s="327">
        <v>19</v>
      </c>
      <c r="K163" s="327">
        <v>19</v>
      </c>
      <c r="L163" s="327">
        <v>20</v>
      </c>
      <c r="M163" s="327">
        <v>19</v>
      </c>
      <c r="N163" s="327">
        <v>28</v>
      </c>
      <c r="O163" s="327">
        <v>17</v>
      </c>
      <c r="P163" s="319"/>
      <c r="Q163" s="319"/>
      <c r="R163" s="319"/>
      <c r="S163" s="319"/>
      <c r="T163" s="319"/>
      <c r="U163" s="319"/>
      <c r="V163" s="319"/>
      <c r="W163" s="319"/>
      <c r="Y163">
        <f t="shared" si="17"/>
        <v>130</v>
      </c>
      <c r="Z163">
        <f t="shared" si="18"/>
        <v>0</v>
      </c>
      <c r="AA163">
        <f t="shared" si="19"/>
        <v>0</v>
      </c>
    </row>
    <row r="164" spans="1:27" x14ac:dyDescent="0.3">
      <c r="A164" s="323"/>
      <c r="B164" s="324" t="s">
        <v>981</v>
      </c>
      <c r="C164" s="325" t="s">
        <v>941</v>
      </c>
      <c r="D164" s="326">
        <f t="shared" si="16"/>
        <v>138</v>
      </c>
      <c r="E164" s="319"/>
      <c r="F164" s="319"/>
      <c r="G164" s="319"/>
      <c r="H164" s="319"/>
      <c r="I164" s="319"/>
      <c r="J164" s="319"/>
      <c r="K164" s="319"/>
      <c r="L164" s="319"/>
      <c r="M164" s="319"/>
      <c r="N164" s="319"/>
      <c r="O164" s="319"/>
      <c r="P164" s="327">
        <v>28</v>
      </c>
      <c r="Q164" s="327">
        <v>17</v>
      </c>
      <c r="R164" s="327">
        <v>17</v>
      </c>
      <c r="S164" s="327">
        <v>25</v>
      </c>
      <c r="T164" s="327">
        <v>16</v>
      </c>
      <c r="U164" s="327">
        <v>18</v>
      </c>
      <c r="V164" s="327">
        <v>9</v>
      </c>
      <c r="W164" s="327">
        <v>8</v>
      </c>
      <c r="Y164">
        <f t="shared" si="17"/>
        <v>0</v>
      </c>
      <c r="Z164">
        <f t="shared" si="18"/>
        <v>62</v>
      </c>
      <c r="AA164">
        <f t="shared" si="19"/>
        <v>41</v>
      </c>
    </row>
    <row r="165" spans="1:27" x14ac:dyDescent="0.3">
      <c r="A165" s="323"/>
      <c r="B165" s="324" t="s">
        <v>982</v>
      </c>
      <c r="C165" s="325" t="s">
        <v>941</v>
      </c>
      <c r="D165" s="326">
        <f t="shared" si="16"/>
        <v>165</v>
      </c>
      <c r="E165" s="319"/>
      <c r="F165" s="319"/>
      <c r="G165" s="319"/>
      <c r="H165" s="319"/>
      <c r="I165" s="327">
        <v>16</v>
      </c>
      <c r="J165" s="327">
        <v>28</v>
      </c>
      <c r="K165" s="327">
        <v>28</v>
      </c>
      <c r="L165" s="327">
        <v>20</v>
      </c>
      <c r="M165" s="327">
        <v>20</v>
      </c>
      <c r="N165" s="327">
        <v>24</v>
      </c>
      <c r="O165" s="327">
        <v>29</v>
      </c>
      <c r="P165" s="319"/>
      <c r="Q165" s="319"/>
      <c r="R165" s="319"/>
      <c r="S165" s="319"/>
      <c r="T165" s="319"/>
      <c r="U165" s="319"/>
      <c r="V165" s="319"/>
      <c r="W165" s="319"/>
      <c r="Y165">
        <f t="shared" si="17"/>
        <v>165</v>
      </c>
      <c r="Z165">
        <f t="shared" si="18"/>
        <v>0</v>
      </c>
      <c r="AA165">
        <f t="shared" si="19"/>
        <v>0</v>
      </c>
    </row>
    <row r="166" spans="1:27" x14ac:dyDescent="0.3">
      <c r="A166" s="323"/>
      <c r="B166" s="324" t="s">
        <v>983</v>
      </c>
      <c r="C166" s="325" t="s">
        <v>941</v>
      </c>
      <c r="D166" s="326">
        <f t="shared" si="16"/>
        <v>140</v>
      </c>
      <c r="E166" s="319"/>
      <c r="F166" s="319"/>
      <c r="G166" s="319"/>
      <c r="H166" s="319"/>
      <c r="I166" s="319"/>
      <c r="J166" s="319"/>
      <c r="K166" s="320"/>
      <c r="L166" s="320"/>
      <c r="M166" s="320"/>
      <c r="N166" s="320"/>
      <c r="O166" s="327">
        <v>1</v>
      </c>
      <c r="P166" s="327">
        <v>20</v>
      </c>
      <c r="Q166" s="327">
        <v>20</v>
      </c>
      <c r="R166" s="326">
        <v>19</v>
      </c>
      <c r="S166" s="326">
        <v>13</v>
      </c>
      <c r="T166" s="326">
        <v>21</v>
      </c>
      <c r="U166" s="326">
        <v>17</v>
      </c>
      <c r="V166" s="326">
        <v>16</v>
      </c>
      <c r="W166" s="326">
        <v>13</v>
      </c>
      <c r="Y166">
        <f t="shared" si="17"/>
        <v>1</v>
      </c>
      <c r="Z166">
        <f t="shared" si="18"/>
        <v>59</v>
      </c>
      <c r="AA166">
        <f t="shared" si="19"/>
        <v>34</v>
      </c>
    </row>
    <row r="167" spans="1:27" x14ac:dyDescent="0.3">
      <c r="A167" s="323"/>
      <c r="B167" s="324" t="s">
        <v>984</v>
      </c>
      <c r="C167" s="325" t="s">
        <v>941</v>
      </c>
      <c r="D167" s="326">
        <f t="shared" si="16"/>
        <v>83</v>
      </c>
      <c r="E167" s="319"/>
      <c r="F167" s="319"/>
      <c r="G167" s="319"/>
      <c r="H167" s="319"/>
      <c r="I167" s="319"/>
      <c r="J167" s="319"/>
      <c r="K167" s="319"/>
      <c r="L167" s="319"/>
      <c r="M167" s="319"/>
      <c r="N167" s="319"/>
      <c r="O167" s="319"/>
      <c r="P167" s="327">
        <v>4</v>
      </c>
      <c r="Q167" s="327">
        <v>11</v>
      </c>
      <c r="R167" s="327">
        <v>10</v>
      </c>
      <c r="S167" s="327">
        <v>11</v>
      </c>
      <c r="T167" s="327">
        <v>13</v>
      </c>
      <c r="U167" s="327">
        <v>14</v>
      </c>
      <c r="V167" s="327">
        <v>8</v>
      </c>
      <c r="W167" s="327">
        <v>12</v>
      </c>
      <c r="Y167">
        <f t="shared" si="17"/>
        <v>0</v>
      </c>
      <c r="Z167">
        <f t="shared" si="18"/>
        <v>25</v>
      </c>
      <c r="AA167">
        <f t="shared" si="19"/>
        <v>24</v>
      </c>
    </row>
    <row r="168" spans="1:27" x14ac:dyDescent="0.3">
      <c r="A168" s="323"/>
      <c r="B168" s="328" t="s">
        <v>985</v>
      </c>
      <c r="C168" s="325" t="s">
        <v>941</v>
      </c>
      <c r="D168" s="326">
        <f t="shared" si="16"/>
        <v>69</v>
      </c>
      <c r="E168" s="319"/>
      <c r="F168" s="319"/>
      <c r="G168" s="319"/>
      <c r="H168" s="319"/>
      <c r="I168" s="319"/>
      <c r="J168" s="321"/>
      <c r="K168" s="319"/>
      <c r="L168" s="321"/>
      <c r="M168" s="321"/>
      <c r="N168" s="321"/>
      <c r="O168" s="321"/>
      <c r="P168" s="329">
        <v>12</v>
      </c>
      <c r="Q168" s="329">
        <v>11</v>
      </c>
      <c r="R168" s="329">
        <v>15</v>
      </c>
      <c r="S168" s="329">
        <v>14</v>
      </c>
      <c r="T168" s="329">
        <v>17</v>
      </c>
      <c r="U168" s="321"/>
      <c r="V168" s="321"/>
      <c r="W168" s="321"/>
      <c r="Y168">
        <f t="shared" si="17"/>
        <v>0</v>
      </c>
      <c r="Z168">
        <f t="shared" si="18"/>
        <v>38</v>
      </c>
      <c r="AA168">
        <f t="shared" si="19"/>
        <v>31</v>
      </c>
    </row>
    <row r="169" spans="1:27" x14ac:dyDescent="0.3">
      <c r="A169" s="335"/>
      <c r="B169" s="331" t="s">
        <v>986</v>
      </c>
      <c r="C169" s="331"/>
      <c r="D169" s="332">
        <f>SUM(E169:W169)</f>
        <v>1590</v>
      </c>
      <c r="E169" s="332">
        <f t="shared" ref="E169:O169" si="20">SUM(E157:E168)</f>
        <v>0</v>
      </c>
      <c r="F169" s="332">
        <f t="shared" si="20"/>
        <v>0</v>
      </c>
      <c r="G169" s="332">
        <f t="shared" si="20"/>
        <v>0</v>
      </c>
      <c r="H169" s="332">
        <f t="shared" si="20"/>
        <v>1</v>
      </c>
      <c r="I169" s="332">
        <f t="shared" si="20"/>
        <v>25</v>
      </c>
      <c r="J169" s="332">
        <f t="shared" si="20"/>
        <v>53</v>
      </c>
      <c r="K169" s="332">
        <f t="shared" si="20"/>
        <v>60</v>
      </c>
      <c r="L169" s="332">
        <f t="shared" si="20"/>
        <v>70</v>
      </c>
      <c r="M169" s="332">
        <f t="shared" si="20"/>
        <v>69</v>
      </c>
      <c r="N169" s="332">
        <f t="shared" si="20"/>
        <v>108</v>
      </c>
      <c r="O169" s="332">
        <f t="shared" si="20"/>
        <v>111</v>
      </c>
      <c r="P169" s="332">
        <f>SUM(P157:P168)</f>
        <v>179</v>
      </c>
      <c r="Q169" s="332">
        <f t="shared" ref="Q169:W169" si="21">SUM(Q157:Q168)</f>
        <v>173</v>
      </c>
      <c r="R169" s="332">
        <f t="shared" si="21"/>
        <v>181</v>
      </c>
      <c r="S169" s="332">
        <f t="shared" si="21"/>
        <v>169</v>
      </c>
      <c r="T169" s="332">
        <f t="shared" si="21"/>
        <v>165</v>
      </c>
      <c r="U169" s="332">
        <f t="shared" si="21"/>
        <v>95</v>
      </c>
      <c r="V169" s="332">
        <f t="shared" si="21"/>
        <v>76</v>
      </c>
      <c r="W169" s="332">
        <f t="shared" si="21"/>
        <v>55</v>
      </c>
    </row>
    <row r="170" spans="1:27" x14ac:dyDescent="0.3">
      <c r="A170" s="336"/>
      <c r="B170" s="336"/>
      <c r="C170" s="336"/>
      <c r="D170" s="326"/>
      <c r="E170" s="62"/>
      <c r="F170" s="62"/>
      <c r="G170" s="62"/>
      <c r="H170" s="62"/>
      <c r="I170" s="62"/>
      <c r="J170" s="62"/>
      <c r="K170" s="62"/>
      <c r="L170" s="62"/>
      <c r="M170" s="62"/>
      <c r="N170" s="62"/>
      <c r="O170" s="62"/>
      <c r="P170" s="62"/>
      <c r="Q170" s="62"/>
      <c r="R170" s="62"/>
      <c r="S170" s="62"/>
      <c r="T170" s="62"/>
      <c r="U170" s="62"/>
      <c r="V170" s="62"/>
      <c r="W170" s="62"/>
    </row>
    <row r="171" spans="1:27" x14ac:dyDescent="0.3">
      <c r="A171" s="323"/>
      <c r="B171" s="324" t="s">
        <v>987</v>
      </c>
      <c r="C171" s="325" t="s">
        <v>941</v>
      </c>
      <c r="D171" s="326">
        <f>SUM(E171:W171)</f>
        <v>25</v>
      </c>
      <c r="E171" s="319"/>
      <c r="F171" s="319"/>
      <c r="G171" s="319"/>
      <c r="H171" s="319"/>
      <c r="I171" s="319"/>
      <c r="J171" s="319"/>
      <c r="K171" s="319"/>
      <c r="L171" s="319"/>
      <c r="M171" s="319"/>
      <c r="N171" s="319"/>
      <c r="O171" s="319"/>
      <c r="P171" s="327">
        <v>1</v>
      </c>
      <c r="Q171" s="327">
        <v>1</v>
      </c>
      <c r="R171" s="327">
        <v>12</v>
      </c>
      <c r="S171" s="327">
        <v>4</v>
      </c>
      <c r="T171" s="327">
        <v>7</v>
      </c>
      <c r="U171" s="319"/>
      <c r="V171" s="319"/>
      <c r="W171" s="319"/>
      <c r="Y171">
        <f>SUM(I171:O171)</f>
        <v>0</v>
      </c>
      <c r="Z171">
        <f>SUM(P171:R171)</f>
        <v>14</v>
      </c>
      <c r="AA171">
        <f>SUM(S171:T171)</f>
        <v>11</v>
      </c>
    </row>
    <row r="172" spans="1:27" x14ac:dyDescent="0.3">
      <c r="A172" s="336"/>
      <c r="B172" s="336"/>
      <c r="C172" s="336"/>
      <c r="D172" s="326"/>
      <c r="E172" s="62"/>
      <c r="F172" s="62"/>
      <c r="G172" s="62"/>
      <c r="H172" s="62"/>
      <c r="I172" s="62"/>
      <c r="J172" s="62"/>
      <c r="K172" s="62"/>
      <c r="L172" s="62"/>
      <c r="M172" s="62"/>
      <c r="N172" s="62"/>
      <c r="O172" s="62"/>
      <c r="P172" s="62"/>
      <c r="Q172" s="62"/>
      <c r="R172" s="62"/>
      <c r="S172" s="62"/>
      <c r="T172" s="62"/>
      <c r="U172" s="62"/>
      <c r="V172" s="62"/>
      <c r="W172" s="62"/>
    </row>
    <row r="173" spans="1:27" x14ac:dyDescent="0.3">
      <c r="A173" s="336"/>
      <c r="B173" s="337" t="s">
        <v>988</v>
      </c>
      <c r="C173" s="337"/>
      <c r="D173" s="332" t="e">
        <f>SUM(E173:W173)</f>
        <v>#REF!</v>
      </c>
      <c r="E173" s="322" t="e">
        <f>#REF!+E122+E155+E169+E171</f>
        <v>#REF!</v>
      </c>
      <c r="F173" s="322" t="e">
        <f>#REF!+F122+F155+F169+F171</f>
        <v>#REF!</v>
      </c>
      <c r="G173" s="322" t="e">
        <f>#REF!+G122+G155+G169+G171</f>
        <v>#REF!</v>
      </c>
      <c r="H173" s="322" t="e">
        <f>#REF!+H122+H155+H169+H171</f>
        <v>#REF!</v>
      </c>
      <c r="I173" s="322" t="e">
        <f>#REF!+I122+I155+I169+I171</f>
        <v>#REF!</v>
      </c>
      <c r="J173" s="322" t="e">
        <f>#REF!+J122+J155+J169+J171</f>
        <v>#REF!</v>
      </c>
      <c r="K173" s="322" t="e">
        <f>#REF!+K122+K155+K169+K171</f>
        <v>#REF!</v>
      </c>
      <c r="L173" s="322" t="e">
        <f>#REF!+L122+L155+L169+L171</f>
        <v>#REF!</v>
      </c>
      <c r="M173" s="322" t="e">
        <f>#REF!+M122+M155+M169+M171</f>
        <v>#REF!</v>
      </c>
      <c r="N173" s="322" t="e">
        <f>#REF!+N122+N155+N169+N171</f>
        <v>#REF!</v>
      </c>
      <c r="O173" s="322" t="e">
        <f>#REF!+O122+O155+O169+O171</f>
        <v>#REF!</v>
      </c>
      <c r="P173" s="322" t="e">
        <f>#REF!+P122+P155+P169+P171</f>
        <v>#REF!</v>
      </c>
      <c r="Q173" s="322" t="e">
        <f>#REF!+Q122+Q155+Q169+Q171</f>
        <v>#REF!</v>
      </c>
      <c r="R173" s="322" t="e">
        <f>#REF!+R122+R155+R169+R171</f>
        <v>#REF!</v>
      </c>
      <c r="S173" s="322" t="e">
        <f>#REF!+S122+S155+S169+S171</f>
        <v>#REF!</v>
      </c>
      <c r="T173" s="322" t="e">
        <f>#REF!+T122+T155+T169+T171</f>
        <v>#REF!</v>
      </c>
      <c r="U173" s="322" t="e">
        <f>#REF!+U122+U155+U169+U171</f>
        <v>#REF!</v>
      </c>
      <c r="V173" s="322" t="e">
        <f>#REF!+V122+V155+V169+V171</f>
        <v>#REF!</v>
      </c>
      <c r="W173" s="322" t="e">
        <f>#REF!+W122+W155+W169+W171</f>
        <v>#REF!</v>
      </c>
    </row>
    <row r="174" spans="1:27" x14ac:dyDescent="0.3">
      <c r="A174" s="336"/>
      <c r="B174" s="336"/>
      <c r="C174" s="336"/>
      <c r="D174" s="336"/>
      <c r="E174" s="62"/>
      <c r="F174" s="62"/>
      <c r="G174" s="62"/>
      <c r="H174" s="62"/>
      <c r="I174" s="62"/>
      <c r="J174" s="62"/>
      <c r="K174" s="62"/>
      <c r="L174" s="62"/>
      <c r="M174" s="62"/>
      <c r="N174" s="62"/>
      <c r="O174" s="62"/>
      <c r="P174" s="62"/>
      <c r="Q174" s="62"/>
      <c r="R174" s="62"/>
      <c r="S174" s="62"/>
      <c r="T174" s="62"/>
      <c r="U174" s="62"/>
      <c r="V174" s="62"/>
      <c r="W174" s="62"/>
    </row>
    <row r="175" spans="1:27" x14ac:dyDescent="0.3">
      <c r="A175" s="336"/>
      <c r="B175" s="336"/>
      <c r="C175" s="336"/>
      <c r="D175" s="336"/>
      <c r="E175" s="62"/>
      <c r="F175" s="62"/>
      <c r="G175" s="62"/>
      <c r="H175" s="62"/>
      <c r="I175" s="62"/>
      <c r="J175" s="62"/>
      <c r="K175" s="62"/>
      <c r="L175" s="62"/>
      <c r="M175" s="62"/>
      <c r="N175" s="62"/>
      <c r="O175" s="62"/>
      <c r="P175" s="62"/>
      <c r="Q175" s="62"/>
      <c r="R175" s="62"/>
      <c r="S175" s="62"/>
      <c r="T175" s="62"/>
      <c r="U175" s="62"/>
      <c r="V175" s="62"/>
      <c r="W175" s="62"/>
    </row>
    <row r="176" spans="1:27" x14ac:dyDescent="0.3">
      <c r="A176" s="336"/>
      <c r="B176" s="336"/>
      <c r="C176" s="336"/>
      <c r="D176" s="336"/>
      <c r="E176" s="62"/>
      <c r="F176" s="62"/>
      <c r="G176" s="62"/>
      <c r="H176" s="62"/>
      <c r="I176" s="62"/>
      <c r="J176" s="62"/>
      <c r="K176" s="62"/>
      <c r="L176" s="62"/>
      <c r="M176" s="62"/>
      <c r="N176" s="62"/>
      <c r="O176" s="62"/>
      <c r="P176" s="62"/>
      <c r="Q176" s="62"/>
      <c r="R176" s="62"/>
      <c r="S176" s="62"/>
      <c r="T176" s="62"/>
      <c r="U176" s="62"/>
      <c r="V176" s="62"/>
      <c r="W176" s="62"/>
    </row>
    <row r="177" spans="1:23" x14ac:dyDescent="0.3">
      <c r="A177" s="336"/>
      <c r="B177" s="336" t="s">
        <v>897</v>
      </c>
      <c r="C177" s="62">
        <f>COUNTIF(C2:C171, "Academy")</f>
        <v>28</v>
      </c>
      <c r="D177" s="336"/>
      <c r="E177" s="62"/>
      <c r="F177" s="62"/>
      <c r="G177" s="62"/>
      <c r="H177" s="62"/>
      <c r="I177" s="62"/>
      <c r="J177" s="62"/>
      <c r="K177" s="62"/>
      <c r="L177" s="62"/>
      <c r="M177" s="62"/>
      <c r="N177" s="62"/>
      <c r="O177" s="62"/>
      <c r="P177" s="62"/>
      <c r="Q177" s="62"/>
      <c r="R177" s="62"/>
      <c r="S177" s="62"/>
      <c r="T177" s="62"/>
      <c r="U177" s="62"/>
      <c r="V177" s="62"/>
      <c r="W177" s="62"/>
    </row>
    <row r="178" spans="1:23" x14ac:dyDescent="0.3">
      <c r="A178" s="336"/>
      <c r="B178" s="336" t="s">
        <v>941</v>
      </c>
      <c r="C178" s="62">
        <f>COUNTIF(C2:C171,"Maintained")</f>
        <v>135</v>
      </c>
      <c r="D178" s="336"/>
      <c r="E178" s="62"/>
      <c r="F178" s="62"/>
      <c r="G178" s="62"/>
      <c r="H178" s="62"/>
      <c r="I178" s="62"/>
      <c r="J178" s="62"/>
      <c r="K178" s="62"/>
      <c r="L178" s="62"/>
      <c r="M178" s="62"/>
      <c r="N178" s="62"/>
      <c r="O178" s="62"/>
      <c r="P178" s="62"/>
      <c r="Q178" s="62"/>
      <c r="R178" s="62"/>
      <c r="S178" s="62"/>
      <c r="T178" s="62"/>
      <c r="U178" s="62"/>
      <c r="V178" s="62"/>
      <c r="W178" s="62"/>
    </row>
    <row r="179" spans="1:23" x14ac:dyDescent="0.3">
      <c r="A179" s="336"/>
      <c r="B179" s="336" t="s">
        <v>989</v>
      </c>
      <c r="C179" s="62">
        <v>168</v>
      </c>
      <c r="D179" s="336"/>
      <c r="E179" s="62"/>
      <c r="F179" s="62"/>
      <c r="G179" s="62"/>
      <c r="H179" s="62"/>
      <c r="I179" s="62"/>
      <c r="J179" s="62"/>
      <c r="K179" s="62"/>
      <c r="L179" s="62"/>
      <c r="M179" s="62"/>
      <c r="N179" s="62"/>
      <c r="O179" s="62"/>
      <c r="P179" s="62"/>
      <c r="Q179" s="62"/>
      <c r="R179" s="62"/>
      <c r="S179" s="62"/>
      <c r="T179" s="62"/>
      <c r="U179" s="62"/>
      <c r="V179" s="62"/>
      <c r="W179" s="62"/>
    </row>
    <row r="180" spans="1:23" x14ac:dyDescent="0.3">
      <c r="A180" s="336"/>
      <c r="B180" s="336"/>
      <c r="C180" s="62"/>
      <c r="D180" s="336"/>
      <c r="E180" s="62"/>
      <c r="F180" s="62"/>
      <c r="G180" s="62"/>
      <c r="H180" s="62"/>
      <c r="I180" s="62"/>
      <c r="J180" s="62"/>
      <c r="K180" s="62"/>
      <c r="L180" s="62"/>
      <c r="M180" s="62"/>
      <c r="N180" s="62"/>
      <c r="O180" s="62"/>
      <c r="P180" s="62"/>
      <c r="Q180" s="62"/>
      <c r="R180" s="62"/>
      <c r="S180" s="62"/>
      <c r="T180" s="62"/>
      <c r="U180" s="62"/>
      <c r="V180" s="62"/>
      <c r="W180" s="62"/>
    </row>
    <row r="181" spans="1:23" x14ac:dyDescent="0.3">
      <c r="A181" s="336"/>
      <c r="B181" s="336" t="s">
        <v>41</v>
      </c>
      <c r="C181" s="62">
        <v>5</v>
      </c>
      <c r="D181" s="336"/>
      <c r="E181" s="62"/>
      <c r="F181" s="62"/>
      <c r="G181" s="62"/>
      <c r="H181" s="62"/>
      <c r="I181" s="62"/>
      <c r="J181" s="62"/>
      <c r="K181" s="62"/>
      <c r="L181" s="62"/>
      <c r="M181" s="62"/>
      <c r="N181" s="62"/>
      <c r="O181" s="62"/>
      <c r="P181" s="62"/>
      <c r="Q181" s="62"/>
      <c r="R181" s="62"/>
      <c r="S181" s="62"/>
      <c r="T181" s="62"/>
      <c r="U181" s="62"/>
      <c r="V181" s="62"/>
      <c r="W181" s="62"/>
    </row>
    <row r="182" spans="1:23" x14ac:dyDescent="0.3">
      <c r="A182" s="336"/>
      <c r="B182" s="336" t="s">
        <v>21</v>
      </c>
      <c r="C182" s="62">
        <v>119</v>
      </c>
      <c r="D182" s="336"/>
      <c r="E182" s="62"/>
      <c r="F182" s="62"/>
      <c r="G182" s="62"/>
      <c r="H182" s="62"/>
      <c r="I182" s="62"/>
      <c r="J182" s="62"/>
      <c r="K182" s="62"/>
      <c r="L182" s="62"/>
      <c r="M182" s="62"/>
      <c r="N182" s="62"/>
      <c r="O182" s="62"/>
      <c r="P182" s="62"/>
      <c r="Q182" s="62"/>
      <c r="R182" s="62"/>
      <c r="S182" s="62"/>
      <c r="T182" s="62"/>
      <c r="U182" s="62"/>
      <c r="V182" s="62"/>
      <c r="W182" s="62"/>
    </row>
    <row r="183" spans="1:23" x14ac:dyDescent="0.3">
      <c r="A183" s="336"/>
      <c r="B183" s="336" t="s">
        <v>5</v>
      </c>
      <c r="C183" s="62">
        <v>31</v>
      </c>
      <c r="D183" s="336"/>
      <c r="E183" s="62"/>
      <c r="F183" s="62"/>
      <c r="G183" s="62"/>
      <c r="H183" s="62"/>
      <c r="I183" s="62"/>
      <c r="J183" s="62"/>
      <c r="K183" s="62"/>
      <c r="L183" s="62"/>
      <c r="M183" s="62"/>
      <c r="N183" s="62"/>
      <c r="O183" s="62"/>
      <c r="P183" s="62"/>
      <c r="Q183" s="62"/>
      <c r="R183" s="62"/>
      <c r="S183" s="62"/>
      <c r="T183" s="62"/>
      <c r="U183" s="62"/>
      <c r="V183" s="62"/>
      <c r="W183" s="62"/>
    </row>
    <row r="184" spans="1:23" x14ac:dyDescent="0.3">
      <c r="A184" s="336"/>
      <c r="B184" s="336" t="s">
        <v>990</v>
      </c>
      <c r="C184" s="62">
        <v>12</v>
      </c>
      <c r="D184" s="336"/>
      <c r="E184" s="62"/>
      <c r="F184" s="62"/>
      <c r="G184" s="62"/>
      <c r="H184" s="62"/>
      <c r="I184" s="62"/>
      <c r="J184" s="62"/>
      <c r="K184" s="62"/>
      <c r="L184" s="62"/>
      <c r="M184" s="62"/>
      <c r="N184" s="62"/>
      <c r="O184" s="62"/>
      <c r="P184" s="62"/>
      <c r="Q184" s="62"/>
      <c r="R184" s="62"/>
      <c r="S184" s="62"/>
      <c r="T184" s="62"/>
      <c r="U184" s="62"/>
      <c r="V184" s="62"/>
      <c r="W184"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School Breakdown</vt:lpstr>
      <vt:lpstr>Annex A</vt:lpstr>
      <vt:lpstr>MFG &amp; MFL</vt:lpstr>
      <vt:lpstr>Post 16</vt:lpstr>
      <vt:lpstr>De-Delegation</vt:lpstr>
      <vt:lpstr>High Needs</vt:lpstr>
      <vt:lpstr>Rates+Other</vt:lpstr>
      <vt:lpstr>Deprevation</vt:lpstr>
      <vt:lpstr>Pupil Numbers - Oct 21</vt:lpstr>
      <vt:lpstr>EY Calcs</vt:lpstr>
      <vt:lpstr>List</vt:lpstr>
      <vt:lpstr>Primary</vt:lpstr>
      <vt:lpstr>Secondary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2022-04-06T12:25:49Z</cp:lastPrinted>
  <dcterms:created xsi:type="dcterms:W3CDTF">2021-11-16T15:42:23Z</dcterms:created>
  <dcterms:modified xsi:type="dcterms:W3CDTF">2022-04-20T13:25:09Z</dcterms:modified>
</cp:coreProperties>
</file>