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9200" windowHeight="7995" activeTab="0"/>
  </bookViews>
  <sheets>
    <sheet name="Annex A" sheetId="1" r:id="rId1"/>
    <sheet name="Deprivation Pupil Premium" sheetId="2" r:id="rId2"/>
    <sheet name="Annex A Explanation" sheetId="3" r:id="rId3"/>
    <sheet name="APT" sheetId="4" state="hidden" r:id="rId4"/>
    <sheet name="PP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'APT'!$A$2:$F$152</definedName>
    <definedName name="_xlnm._FilterDatabase" localSheetId="4" hidden="1">'PP'!$A$2:$N$169</definedName>
    <definedName name="_xlfn.IFERROR" hidden="1">#NAME?</definedName>
    <definedName name="Adjustments_To_1314_SBS">'[1]Local Factors'!$AA$5</definedName>
    <definedName name="Adjustments_To_1516_SBS">'[2]Local Factors'!$AB$5</definedName>
    <definedName name="Adjustments_To_PY_SBS">'[3]Local Factors'!$AA$5</definedName>
    <definedName name="Capping_Scaling_YesNo">#REF!</definedName>
    <definedName name="d">#REF!</definedName>
    <definedName name="EAL_Pri_Option">#REF!</definedName>
    <definedName name="EAL_Sec_Option">#REF!</definedName>
    <definedName name="Exc_Cir1_Total">'[1]New ISB'!$AJ$5</definedName>
    <definedName name="Exc_Cir2_Total">'[1]New ISB'!$AK$5</definedName>
    <definedName name="Exc_Cir3_Total">'[1]New ISB'!$AL$5</definedName>
    <definedName name="Exc_Cir4_Total">'[1]New ISB'!$AM$5</definedName>
    <definedName name="Exc_Cir5_Total">'[1]New ISB'!$AN$5</definedName>
    <definedName name="Exc_Cir6_Total">'[1]New ISB'!$AO$5</definedName>
    <definedName name="Exc_Cir7_Total">'[3]New ISB'!$AT$5</definedName>
    <definedName name="Fringe_Total">'[1]New ISB'!$AE$5</definedName>
    <definedName name="FSM_Pri_Option">#REF!</definedName>
    <definedName name="FSM_Sec_Option">#REF!</definedName>
    <definedName name="LCHI_Pri_Option">#REF!</definedName>
    <definedName name="LCHI_Sec">#REF!</definedName>
    <definedName name="Lump_Sum_total">'[1]New ISB'!$AC$5</definedName>
    <definedName name="MFG_Total">'[1]New ISB'!$BB$5</definedName>
    <definedName name="min_pupil_rate_KS3">#REF!</definedName>
    <definedName name="min_pupil_rate_KS4">#REF!</definedName>
    <definedName name="mppf_pri">'[3]New ISB'!$BC$5</definedName>
    <definedName name="mppf_sec">'[3]New ISB'!$BD$5</definedName>
    <definedName name="Notional_SEN_AWPU_KS3">'[4]Proforma'!$L$15</definedName>
    <definedName name="Notional_SEN_AWPU_KS4">'[4]Proforma'!$L$16</definedName>
    <definedName name="Notional_SEN_AWPU_Pri">'[4]Proforma'!$L$14</definedName>
    <definedName name="Notional_SEN_EAL_Pri">'[4]Proforma'!$L$28</definedName>
    <definedName name="Notional_SEN_EAL_Sec">'[4]Proforma'!$M$29</definedName>
    <definedName name="Notional_SEN_Ever6_Pri">'[4]Proforma'!$L$19</definedName>
    <definedName name="Notional_SEN_Ever6_Sec">'[4]Proforma'!$M$19</definedName>
    <definedName name="Notional_SEN_ExCir2">'[4]Proforma'!$L$57</definedName>
    <definedName name="Notional_SEN_ExCir3">'[4]Proforma'!$L$58</definedName>
    <definedName name="Notional_SEN_ExCir4">'[4]Proforma'!$L$59</definedName>
    <definedName name="Notional_SEN_ExCir5">'[4]Proforma'!$L$60</definedName>
    <definedName name="Notional_SEN_ExCir6">'[4]Proforma'!$L$61</definedName>
    <definedName name="Notional_SEN_ExCir7">'[4]Proforma'!$L$62</definedName>
    <definedName name="Notional_SEN_FSM_Pri">'[4]Proforma'!$L$18</definedName>
    <definedName name="Notional_SEN_FSM_Sec">'[4]Proforma'!$M$18</definedName>
    <definedName name="Notional_SEN_IDACI_B1_Pri">'[4]Proforma'!$L$20</definedName>
    <definedName name="Notional_SEN_IDACI_B1_Sec">'[4]Proforma'!$M$20</definedName>
    <definedName name="Notional_SEN_IDACI_B2_Pri">'[4]Proforma'!$L$21</definedName>
    <definedName name="Notional_SEN_IDACI_B2_Sec">'[4]Proforma'!$M$21</definedName>
    <definedName name="Notional_SEN_IDACI_B3_Pri">'[4]Proforma'!$L$22</definedName>
    <definedName name="Notional_SEN_IDACI_B3_Sec">'[4]Proforma'!$M$22</definedName>
    <definedName name="Notional_SEN_IDACI_B4_Pri">'[4]Proforma'!$L$23</definedName>
    <definedName name="Notional_SEN_IDACI_B4_Sec">'[4]Proforma'!$M$23</definedName>
    <definedName name="Notional_SEN_IDACI_B5_Pri">'[4]Proforma'!$L$24</definedName>
    <definedName name="Notional_SEN_IDACI_B5_Sec">'[4]Proforma'!$M$24</definedName>
    <definedName name="Notional_SEN_IDACI_B6_Pri">'[4]Proforma'!$L$25</definedName>
    <definedName name="Notional_SEN_IDACI_B6_Sec">'[4]Proforma'!$M$25</definedName>
    <definedName name="Notional_SEN_LAC">'[4]Proforma'!$L$27</definedName>
    <definedName name="Notional_SEN_LCHI_Pri">'[4]Proforma'!$L$32</definedName>
    <definedName name="Notional_SEN_LCHI_Sec">'[4]Proforma'!$M$33</definedName>
    <definedName name="Notional_SEN_Lump_sum_Pri">#REF!</definedName>
    <definedName name="Notional_SEN_Lump_sum_Sec">#REF!</definedName>
    <definedName name="Notional_SEN_MFG">'[4]Proforma'!$L$76</definedName>
    <definedName name="Notional_SEN_Mobility_Pri">'[4]Proforma'!$L$30</definedName>
    <definedName name="Notional_SEN_Mobility_Sec">'[4]Proforma'!$M$30</definedName>
    <definedName name="Notional_SEN_MPPF">'[4]Proforma'!$L$66</definedName>
    <definedName name="Notional_SEN_PFI">'[4]Proforma'!$L$53</definedName>
    <definedName name="Notional_SEN_Rates">'[4]Proforma'!$L$52</definedName>
    <definedName name="Notional_SEN_Sparsity_Pri">'[4]Proforma'!$L$44</definedName>
    <definedName name="Notional_SEN_Sparsity_Sec">'[4]Proforma'!$M$44</definedName>
    <definedName name="Notional_SEN_Split_sites">'[4]Proforma'!$L$51</definedName>
    <definedName name="PFI_Total">'[1]New ISB'!$AH$5</definedName>
    <definedName name="ppppp">#REF!</definedName>
    <definedName name="_xlnm.Print_Area" localSheetId="0">'Annex A'!$A$1:$Z$217</definedName>
    <definedName name="_xlnm.Print_Area" localSheetId="2">'Annex A Explanation'!$A$1:$A$41</definedName>
    <definedName name="_xlnm.Print_Area" localSheetId="1">'Deprivation Pupil Premium'!$A$1:$J$205</definedName>
    <definedName name="_xlnm.Print_Titles" localSheetId="0">'Annex A'!$7:$12</definedName>
    <definedName name="_xlnm.Print_Titles" localSheetId="1">'Deprivation Pupil Premium'!$8:$11</definedName>
    <definedName name="Rates_Total">'[1]New ISB'!$AG$5</definedName>
    <definedName name="Scaling_Factor">#REF!</definedName>
    <definedName name="Sixth_Form_Total">'[1]New ISB'!$AI$5</definedName>
    <definedName name="Sparsity_Total">'[1]New ISB'!$AD$5</definedName>
    <definedName name="Split_Sites_Total">'[1]New ISB'!$AF$5</definedName>
    <definedName name="Total_Notional_SEN">'[1]New ISB'!$AS$5</definedName>
    <definedName name="Total_Primary_funding">'[1]New ISB'!$AU$5</definedName>
    <definedName name="Total_Secondary_Funding">'[1]New ISB'!$AV$5</definedName>
  </definedNames>
  <calcPr fullCalcOnLoad="1"/>
</workbook>
</file>

<file path=xl/comments4.xml><?xml version="1.0" encoding="utf-8"?>
<comments xmlns="http://schemas.openxmlformats.org/spreadsheetml/2006/main">
  <authors>
    <author>PAREKH, Mukesh</author>
  </authors>
  <commentList>
    <comment ref="G2" authorId="0">
      <text>
        <r>
          <rPr>
            <sz val="8"/>
            <rFont val="Tahoma"/>
            <family val="2"/>
          </rPr>
          <t>% Notional SEN entered in the Proforma tab multiplied by the relevant factors</t>
        </r>
      </text>
    </comment>
  </commentList>
</comments>
</file>

<file path=xl/sharedStrings.xml><?xml version="1.0" encoding="utf-8"?>
<sst xmlns="http://schemas.openxmlformats.org/spreadsheetml/2006/main" count="2117" uniqueCount="461">
  <si>
    <t>LIVERPOOL CITY COUNCIL</t>
  </si>
  <si>
    <t>CHILDREN'S SERVICES</t>
  </si>
  <si>
    <t>INDIVIDUAL SCHOOL BUDGETS</t>
  </si>
  <si>
    <t>Annex A</t>
  </si>
  <si>
    <t>DfE</t>
  </si>
  <si>
    <t>School</t>
  </si>
  <si>
    <t>No.</t>
  </si>
  <si>
    <t>=</t>
  </si>
  <si>
    <t>Community Nursery Schools</t>
  </si>
  <si>
    <t>Abercromby Nursery and Community</t>
  </si>
  <si>
    <t>Chatham Place Nursery</t>
  </si>
  <si>
    <t>East Prescot Road Nursery</t>
  </si>
  <si>
    <t>Total Community Nursery:</t>
  </si>
  <si>
    <t>Community Primary Schools</t>
  </si>
  <si>
    <t xml:space="preserve"> </t>
  </si>
  <si>
    <t>Banks Road JMI</t>
  </si>
  <si>
    <t>Barlows Primary</t>
  </si>
  <si>
    <t>Belle Vale JMI Primary</t>
  </si>
  <si>
    <t>Blackmoor Park Junior</t>
  </si>
  <si>
    <t>Blackmoor Park Infants'</t>
  </si>
  <si>
    <t>Blueberry Park Primary</t>
  </si>
  <si>
    <t>Booker Avenue Junior</t>
  </si>
  <si>
    <t>Booker Avenue Infant</t>
  </si>
  <si>
    <t>Broadgreen Primary</t>
  </si>
  <si>
    <t>Broad Square Community Primary</t>
  </si>
  <si>
    <t>Childwall Valley Primary</t>
  </si>
  <si>
    <t>Corinthian Community Primary</t>
  </si>
  <si>
    <t>Dovecot JMI</t>
  </si>
  <si>
    <t>Fazakerley Primary</t>
  </si>
  <si>
    <t>Florence Melly Primary</t>
  </si>
  <si>
    <t>Four Oaks Primary</t>
  </si>
  <si>
    <t>Gilmour Junior</t>
  </si>
  <si>
    <t>Gilmour Infant</t>
  </si>
  <si>
    <t>Greenbank Primary</t>
  </si>
  <si>
    <t>Gwladys Street Primary and Nursery</t>
  </si>
  <si>
    <t>Hunts Cross</t>
  </si>
  <si>
    <t>Kensington Community Primary</t>
  </si>
  <si>
    <t>Kingsley Community Primary</t>
  </si>
  <si>
    <t>Knotty Ash Primary</t>
  </si>
  <si>
    <t>Lawrence Community Primary</t>
  </si>
  <si>
    <t>Leamington Primary</t>
  </si>
  <si>
    <t>Lister Junior</t>
  </si>
  <si>
    <t>Lister Drive Infant</t>
  </si>
  <si>
    <t>Longmoor Primary</t>
  </si>
  <si>
    <t>Mab Lane JMI</t>
  </si>
  <si>
    <t>Matthew Arnold Primary</t>
  </si>
  <si>
    <t>Middlefield Primary</t>
  </si>
  <si>
    <t>Monksdown Primary</t>
  </si>
  <si>
    <t>Mosspits Lane Primary</t>
  </si>
  <si>
    <t>Norman Pannell Primary</t>
  </si>
  <si>
    <t>Northcote Primary</t>
  </si>
  <si>
    <t>Northway Primary</t>
  </si>
  <si>
    <t>Phoenix Primary</t>
  </si>
  <si>
    <t>Pinehurst Primary</t>
  </si>
  <si>
    <t>Pleasant Street Primary</t>
  </si>
  <si>
    <t>Ranworth Square Primary</t>
  </si>
  <si>
    <t>St Michael-in-the-Hamlet Primary</t>
  </si>
  <si>
    <t>Smithdown Primary</t>
  </si>
  <si>
    <t>Springwood Heath Primary</t>
  </si>
  <si>
    <t>Stockton Wood Community Primary</t>
  </si>
  <si>
    <t>Sudley Junior</t>
  </si>
  <si>
    <t>Sudley Infant</t>
  </si>
  <si>
    <t>Wellesbourne Primary</t>
  </si>
  <si>
    <t>Whitefield JMI</t>
  </si>
  <si>
    <t>Windsor Community Primary</t>
  </si>
  <si>
    <t>Woolton Primary</t>
  </si>
  <si>
    <t>Total Community Primary:</t>
  </si>
  <si>
    <t>Voluntary Primary Schools</t>
  </si>
  <si>
    <t>C of E (Aided)</t>
  </si>
  <si>
    <t>Childwall C of E Primary</t>
  </si>
  <si>
    <t>Kirkdale, St Lawrence C of E Primary</t>
  </si>
  <si>
    <t>St Anne's C of E Primary</t>
  </si>
  <si>
    <t>St Mary's  C of E Primary, West Derby</t>
  </si>
  <si>
    <t>Total C of E (Aided):</t>
  </si>
  <si>
    <t>C of E (Controlled)</t>
  </si>
  <si>
    <t>Arnot St Mary CE Primary</t>
  </si>
  <si>
    <t>St Cleopas' C of E Primary</t>
  </si>
  <si>
    <t>St Margaret's Anfield C of E Primary</t>
  </si>
  <si>
    <t>Wavertree C of E</t>
  </si>
  <si>
    <t>Total C of E (Controlled):</t>
  </si>
  <si>
    <t>Catholic Primary Schools</t>
  </si>
  <si>
    <t>All Saints' Catholic Primary</t>
  </si>
  <si>
    <t>Christ The King Catholic Primary</t>
  </si>
  <si>
    <t>Holy Cross Catholic Primary</t>
  </si>
  <si>
    <t>Holy Family Catholic Primary School</t>
  </si>
  <si>
    <t>Holy Name Catholic Primary</t>
  </si>
  <si>
    <t>Holy Trinity Catholic Primary</t>
  </si>
  <si>
    <t>Much Woolton Catholic Primary</t>
  </si>
  <si>
    <t>Our Lady and St Philomena's Catholic Primary</t>
  </si>
  <si>
    <t>Our Lady and St Swithin's Catholic Primary</t>
  </si>
  <si>
    <t>Our Lady of the Assumption Catholic Primary</t>
  </si>
  <si>
    <t>Our Lady of Good Help Catholic Primary</t>
  </si>
  <si>
    <t>Our Lady Immaculate Catholic Primary</t>
  </si>
  <si>
    <t>Our Lady's Bishop Eton Catholic Primary</t>
  </si>
  <si>
    <t>Sacred Heart Catholic Primary</t>
  </si>
  <si>
    <t>St Ambrose's Catholic Primary</t>
  </si>
  <si>
    <t>St Anne's Catholic Primary</t>
  </si>
  <si>
    <t>St Anthony Of Padua Catholic Primary</t>
  </si>
  <si>
    <t>St Austin's Catholic Primary</t>
  </si>
  <si>
    <t>St Cecilia's Catholic Junior</t>
  </si>
  <si>
    <t>St Cecilia's Catholic Infant</t>
  </si>
  <si>
    <t>St Charles' Catholic Primary</t>
  </si>
  <si>
    <t>St Christopher's Catholic Primary</t>
  </si>
  <si>
    <t>St Clare's Catholic Primary</t>
  </si>
  <si>
    <t>St Cuthbert's Catholic Primary</t>
  </si>
  <si>
    <t>St Finbar's Catholic Primary</t>
  </si>
  <si>
    <t>St Francis De Sales Catholic Junior Mixed</t>
  </si>
  <si>
    <t>St Francis De Sales Catholic Inf &amp; Nursery</t>
  </si>
  <si>
    <t>St Gregory's Catholic JMI</t>
  </si>
  <si>
    <t>St Hugh's Catholic Primary</t>
  </si>
  <si>
    <t>St John's Catholic Primary</t>
  </si>
  <si>
    <t>St Matthew's Catholic Primary</t>
  </si>
  <si>
    <t>St Michael's Catholic Primary</t>
  </si>
  <si>
    <t>St Nicholas' Catholic Primary</t>
  </si>
  <si>
    <t>St Paschal Baylon Catholic Primary</t>
  </si>
  <si>
    <t>St Patrick's Catholic Primary</t>
  </si>
  <si>
    <t>St Paul's Catholic Junior</t>
  </si>
  <si>
    <t>St Paul's and St Timothy's Catholic Infant</t>
  </si>
  <si>
    <t>St Sebastian's Catholic JMI</t>
  </si>
  <si>
    <t>St Teresa of Lisieux Catholic Primary</t>
  </si>
  <si>
    <t>The Trinity Catholic Primary</t>
  </si>
  <si>
    <t>St Vincent de Paul Catholic Primary</t>
  </si>
  <si>
    <t>Total Catholic Primary Schools:</t>
  </si>
  <si>
    <t>Joint Denomination</t>
  </si>
  <si>
    <t>Emmaus C of E and Catholic Primary</t>
  </si>
  <si>
    <t>Faith Primary</t>
  </si>
  <si>
    <t>Voluntary Aided</t>
  </si>
  <si>
    <t>King David Primary</t>
  </si>
  <si>
    <t>Community Comprehensive</t>
  </si>
  <si>
    <t>Broadgreen International</t>
  </si>
  <si>
    <t>Calderstones</t>
  </si>
  <si>
    <t>Fazakerley High</t>
  </si>
  <si>
    <t>Gateacre Community Comprehensive</t>
  </si>
  <si>
    <t>Holly Lodge Girls College</t>
  </si>
  <si>
    <t>Total Community Comprehensive:</t>
  </si>
  <si>
    <t>Voluntary Secondary Schools</t>
  </si>
  <si>
    <t>C of E High</t>
  </si>
  <si>
    <t>Archbishop Blanch C of E VA High</t>
  </si>
  <si>
    <t>St Hilda's C of E High</t>
  </si>
  <si>
    <t>Total C of E High:</t>
  </si>
  <si>
    <t>Voluntary Aided High</t>
  </si>
  <si>
    <t>King David High</t>
  </si>
  <si>
    <t>Total Voluntary Aided High</t>
  </si>
  <si>
    <t>Catholic High</t>
  </si>
  <si>
    <t>Archbishop Beck Catholic Sports College</t>
  </si>
  <si>
    <t>Broughton Hall High</t>
  </si>
  <si>
    <t>Cardinal Heenan Catholic High</t>
  </si>
  <si>
    <t>Notre Dame Catholic College for the Arts</t>
  </si>
  <si>
    <t>St John Bosco Arts College</t>
  </si>
  <si>
    <t>St Julie's Catholic High</t>
  </si>
  <si>
    <t>Total Catholic High:</t>
  </si>
  <si>
    <t>Abbot's Lea</t>
  </si>
  <si>
    <t>Bank View</t>
  </si>
  <si>
    <t>Clifford Holroyde</t>
  </si>
  <si>
    <t>Ernest Cookson</t>
  </si>
  <si>
    <t>Hope</t>
  </si>
  <si>
    <t>Millstead Special Needs Primary</t>
  </si>
  <si>
    <t>Palmerston</t>
  </si>
  <si>
    <t>Princes Primary</t>
  </si>
  <si>
    <t>Redbridge High</t>
  </si>
  <si>
    <t>Sandfield Park</t>
  </si>
  <si>
    <t>Woolton High</t>
  </si>
  <si>
    <t>Rudston Primary</t>
  </si>
  <si>
    <t>Schools Block</t>
  </si>
  <si>
    <t>High Cost Block</t>
  </si>
  <si>
    <t>Total Controllable School Budget Share</t>
  </si>
  <si>
    <t>Early Years Block</t>
  </si>
  <si>
    <t>Formula Allocation</t>
  </si>
  <si>
    <t>Total Schools Block</t>
  </si>
  <si>
    <t>Main High Cost</t>
  </si>
  <si>
    <t>Top-up High Cost</t>
  </si>
  <si>
    <t>Total High Cost</t>
  </si>
  <si>
    <t>Post-16 Block</t>
  </si>
  <si>
    <t>2014-15</t>
  </si>
  <si>
    <t>2015-16</t>
  </si>
  <si>
    <t>Forecast Controllable School Budget Share</t>
  </si>
  <si>
    <t>Pupil numbers used in the School Block only in</t>
  </si>
  <si>
    <t>each year. These figures do not include Nursery,</t>
  </si>
  <si>
    <t>2016-17</t>
  </si>
  <si>
    <t>Total All Primary &amp; Nursery Schools</t>
  </si>
  <si>
    <t>Total all Secondary:</t>
  </si>
  <si>
    <t>Total all Primary, Nursery &amp; Secondary:</t>
  </si>
  <si>
    <t>Total all Special &amp; Education Centres:</t>
  </si>
  <si>
    <t>This is the Early Years Single Funding Formula.</t>
  </si>
  <si>
    <t>School Block</t>
  </si>
  <si>
    <t>financial year using actual termly Census data.</t>
  </si>
  <si>
    <t>Everton Nursery School and Family Centre</t>
  </si>
  <si>
    <t>High-Needs Block</t>
  </si>
  <si>
    <t>Special Schools</t>
  </si>
  <si>
    <t>The School Block Proforma tab shows the unit values and total allocations submitted to DfE for each of the relevant formula elements.</t>
  </si>
  <si>
    <t>The Special School figure shows the Bursary allocation only, the balance of post-16 funding being incorporated in the place funding allocation.</t>
  </si>
  <si>
    <t>Blessed Sacrament Catholic Primary</t>
  </si>
  <si>
    <t>Deprivation Pupil Premium</t>
  </si>
  <si>
    <t>DfE No.</t>
  </si>
  <si>
    <t>2013-14</t>
  </si>
  <si>
    <t>Financial</t>
  </si>
  <si>
    <t>Year</t>
  </si>
  <si>
    <t>Academic</t>
  </si>
  <si>
    <t>Pupil Premium Deprivation, Service Children and Post-LAC</t>
  </si>
  <si>
    <t>Financial/Academic Years</t>
  </si>
  <si>
    <t>School Budget Share (Initial Allocations)</t>
  </si>
  <si>
    <t>The main block of funding for all mainstream schools.</t>
  </si>
  <si>
    <t>2017-18</t>
  </si>
  <si>
    <t>Anfield Primary</t>
  </si>
  <si>
    <t>Ellergreen Nursery School</t>
  </si>
  <si>
    <r>
      <t>Less</t>
    </r>
    <r>
      <rPr>
        <sz val="10"/>
        <rFont val="Arial"/>
        <family val="0"/>
      </rPr>
      <t xml:space="preserve"> Dedelegation</t>
    </r>
  </si>
  <si>
    <t>Notional SEN (included within the School Block allocation)</t>
  </si>
  <si>
    <t>Notional SEN</t>
  </si>
  <si>
    <t>Rice Lane Primary</t>
  </si>
  <si>
    <t>Dovedale Primary</t>
  </si>
  <si>
    <t>St Oswald's Catholic Primary</t>
  </si>
  <si>
    <t>2018-19</t>
  </si>
  <si>
    <t>2019-20</t>
  </si>
  <si>
    <t>* Primary: Reception number repeated.</t>
  </si>
  <si>
    <t>Childwall Abbey</t>
  </si>
  <si>
    <t>New Heights</t>
  </si>
  <si>
    <t>financial year.</t>
  </si>
  <si>
    <t>Pupil Premium is additional to School Budget Share. DfE release initial allocations in June but these are subject to change until the end of the</t>
  </si>
  <si>
    <t>Service Children Pupil Premium</t>
  </si>
  <si>
    <t>Post-LAC Pupil Premium</t>
  </si>
  <si>
    <t>2020-21</t>
  </si>
  <si>
    <t>Educational Needs, a Lump Sum,  Business Rates (forecast), Private Finance Initiative, Building Schools for the Future and Liverpool Schools</t>
  </si>
  <si>
    <t>Investment Programme.</t>
  </si>
  <si>
    <t>Notional SEN is a figure drawn from the School Block calculation. It is made up of 10% of the school's Pupil Element (AWPU) allocation,  and 100%</t>
  </si>
  <si>
    <t>of the Low-Cost SEN allocation. Notional SEN is referred to in the High-Needs funding procedure for mainstream schools.</t>
  </si>
  <si>
    <t>High Cost Block monies included in Schools Block **</t>
  </si>
  <si>
    <r>
      <t xml:space="preserve">** </t>
    </r>
    <r>
      <rPr>
        <u val="single"/>
        <sz val="10"/>
        <rFont val="Arial"/>
        <family val="2"/>
      </rPr>
      <t>High Cost Block monies included in Schools Block</t>
    </r>
  </si>
  <si>
    <t>This is not additional money. As Resource Base pupils with</t>
  </si>
  <si>
    <t>main registration in the school are included in School Block</t>
  </si>
  <si>
    <t>Resource Base budget.</t>
  </si>
  <si>
    <t>School Block is shown here to identify it as part of the</t>
  </si>
  <si>
    <t>The published high-needs allocations relate to Special Schools and resourced units in mainstream schools.</t>
  </si>
  <si>
    <t>Schools and units are funded on an agreed place number plus a top-up amount based on the need of the agreed pupil places. The forecast top-ups</t>
  </si>
  <si>
    <t>assume the school or unit is at full capacity for the whole year; these will be recalculated each term using data collected from and agreed with schools.</t>
  </si>
  <si>
    <t xml:space="preserve"> and Post-16.</t>
  </si>
  <si>
    <t>Please use the 2018-19 Financial Year figure for 2019-20 Financial and Academic Year forecasts</t>
  </si>
  <si>
    <t>until DfE publish 2019-20 figures in June 2019.</t>
  </si>
  <si>
    <t>2021-22</t>
  </si>
  <si>
    <t>Pupil numbers shown include pupils in High-Needs Resource Bases.</t>
  </si>
  <si>
    <t xml:space="preserve">  Secondary: Year 7 Admissions number.</t>
  </si>
  <si>
    <t>*</t>
  </si>
  <si>
    <t>2022-23</t>
  </si>
  <si>
    <t>This consists of funding based on October 2019 Census data for: Pupil Numbers, Deprivation, English as an Additional Language, Special</t>
  </si>
  <si>
    <t>In addition, Minimum Funding Guarantee sets a schools year-on-year £/pupil  increase to a minimum of 1.84% and there is no cap on gains</t>
  </si>
  <si>
    <t>budgets increased to bring them up to these minimum funding levels</t>
  </si>
  <si>
    <t xml:space="preserve">Some schools that did not meet the minimum funding level of £3,750 per pupil for Primary schools or £5,000 per pupil for Secondary schools have had their </t>
  </si>
  <si>
    <t>Post-16 funding information is provided by the Education &amp; Schools Funding Agency on an academic year basis.</t>
  </si>
  <si>
    <t>The figure shown on Annex A is made up of 4/12 2019-20 and 8/12 2020-21 academic years to give the 2020-21 financial year allocation.</t>
  </si>
  <si>
    <t>Runymede St Edwards RC School</t>
  </si>
  <si>
    <t>Croxteth Community Primary School</t>
  </si>
  <si>
    <t>Heygreen Primary School</t>
  </si>
  <si>
    <t>LIPA Primary School</t>
  </si>
  <si>
    <t>New Park Primary School</t>
  </si>
  <si>
    <t>Roscoe Primary School</t>
  </si>
  <si>
    <t>Bellerive FCJ Catholic College</t>
  </si>
  <si>
    <t>Liverpool Life Sciences UTC</t>
  </si>
  <si>
    <t>North Liverpool Academy</t>
  </si>
  <si>
    <t>St Edward's College</t>
  </si>
  <si>
    <t>St Francis Xavier's College</t>
  </si>
  <si>
    <t>St Margaret's Church of England Academy</t>
  </si>
  <si>
    <t>The Academy of St Francis of Assisi</t>
  </si>
  <si>
    <t>The Academy of St Nicholas</t>
  </si>
  <si>
    <t>The Belvedere Academy</t>
  </si>
  <si>
    <t>The Blue Coat School</t>
  </si>
  <si>
    <t>The De La Salle Academy</t>
  </si>
  <si>
    <t>2023-24</t>
  </si>
  <si>
    <t>School Block 2022-23 numbers rolled forward *</t>
  </si>
  <si>
    <t>funding in 2021-22, the associated Element 1 funding in</t>
  </si>
  <si>
    <t>Total all maintained Schools:</t>
  </si>
  <si>
    <t>School Block Reception to Year 11 from October 2020</t>
  </si>
  <si>
    <t>School Block 2023-24 numbers rolled forward *</t>
  </si>
  <si>
    <t>Alsop High School</t>
  </si>
  <si>
    <t>Liverpool College</t>
  </si>
  <si>
    <t>West Derby School</t>
  </si>
  <si>
    <t>The Studio School Liverpool</t>
  </si>
  <si>
    <t>Childwall Sports &amp; Science Academy</t>
  </si>
  <si>
    <t>King's Leadership Academy, Liverpool</t>
  </si>
  <si>
    <t>Bishop Martin Church of England Primary School, Woolton</t>
  </si>
  <si>
    <t>The Beacon Church of England Primary School</t>
  </si>
  <si>
    <t>St Silas Church of England Primary School</t>
  </si>
  <si>
    <t>Garston Church of England Primary School</t>
  </si>
  <si>
    <t>St Hilda's Church of England High School</t>
  </si>
  <si>
    <t>Archbishop Beck Catholic College</t>
  </si>
  <si>
    <t>Cardinal Heenan Catholic High School</t>
  </si>
  <si>
    <t>Broughton Hall Catholic High School</t>
  </si>
  <si>
    <t>St Julie's Catholic High School</t>
  </si>
  <si>
    <t>Notre Dame Catholic College</t>
  </si>
  <si>
    <t>Archbishop Blanch School</t>
  </si>
  <si>
    <t>King David High School</t>
  </si>
  <si>
    <t>Gateacre School</t>
  </si>
  <si>
    <t>Calderstones School</t>
  </si>
  <si>
    <t>Broadgreen International School, A Technology College</t>
  </si>
  <si>
    <t>Fazakerley High School</t>
  </si>
  <si>
    <t>Holly Lodge Girls' College</t>
  </si>
  <si>
    <t>King David Primary School</t>
  </si>
  <si>
    <t>St Teresa of Lisieux Catholic Primary School</t>
  </si>
  <si>
    <t>Arnot St Mary CofE Primary School</t>
  </si>
  <si>
    <t>Faith Primary School</t>
  </si>
  <si>
    <t>The Trinity Catholic Primary School</t>
  </si>
  <si>
    <t>Pinehurst Primary School Anfield</t>
  </si>
  <si>
    <t>Our Lady and St Philomena's Catholic Primary School</t>
  </si>
  <si>
    <t>Emmaus Church of England and Catholic Primary School</t>
  </si>
  <si>
    <t>St Anne's Catholic Primary School</t>
  </si>
  <si>
    <t>St Paschal Baylon Catholic Primary School</t>
  </si>
  <si>
    <t>St Gregory's Catholic Primary School</t>
  </si>
  <si>
    <t>St Cecilia's Catholic Infant &amp; Nursery School</t>
  </si>
  <si>
    <t>St Anthony of Padua Catholic Primary School</t>
  </si>
  <si>
    <t>St Paul's and St Timothy's Catholic Infant School</t>
  </si>
  <si>
    <t>St Ambrose Catholic Primary School</t>
  </si>
  <si>
    <t>Our Lady of Good Help Catholic Primary School</t>
  </si>
  <si>
    <t>St Vincent de Paul Catholic Primary School</t>
  </si>
  <si>
    <t>St Sebastian's Catholic Primary School and Nursery</t>
  </si>
  <si>
    <t>St Paul's Catholic Junior School</t>
  </si>
  <si>
    <t>St Patrick's Catholic Primary School</t>
  </si>
  <si>
    <t>St Nicholas's Catholic Primary School</t>
  </si>
  <si>
    <t>St Michael's Catholic Primary School</t>
  </si>
  <si>
    <t>St Hugh's Catholic Primary School</t>
  </si>
  <si>
    <t>St Francis de Sales Catholic Infant and Nursery School</t>
  </si>
  <si>
    <t>St Francis de Sales Catholic Junior School</t>
  </si>
  <si>
    <t>St Cuthbert's Catholic Primary and Nursery School</t>
  </si>
  <si>
    <t>St Clare's Catholic Primary School</t>
  </si>
  <si>
    <t>St Charles' Catholic Primary School</t>
  </si>
  <si>
    <t>St Cecilia's Catholic Junior School</t>
  </si>
  <si>
    <t>St Austin's Catholic Primary School</t>
  </si>
  <si>
    <t>Our Lady's Bishop Eton Catholic Primary School</t>
  </si>
  <si>
    <t>Sacred Heart Catholic Primary School and Nursery</t>
  </si>
  <si>
    <t>St Finbar's Catholic Primary School</t>
  </si>
  <si>
    <t>Our Lady Immaculate Catholic Primary School</t>
  </si>
  <si>
    <t>Much Woolton Catholic Primary School</t>
  </si>
  <si>
    <t>Holy Trinity Catholic Primary School</t>
  </si>
  <si>
    <t>Holy Name Catholic Primary School</t>
  </si>
  <si>
    <t>Holy Cross Catholic Primary School</t>
  </si>
  <si>
    <t>Our Lady and St Swithin's Catholic Primary School</t>
  </si>
  <si>
    <t>Christ The King Catholic Primary School</t>
  </si>
  <si>
    <t>Childwall Church of England Primary School</t>
  </si>
  <si>
    <t>St Mary's Church of England Primary School, West Derby</t>
  </si>
  <si>
    <t>St Anne's (Stanley) Junior Mixed and Infant School</t>
  </si>
  <si>
    <t>Phoenix Primary School</t>
  </si>
  <si>
    <t>Blueberry Park</t>
  </si>
  <si>
    <t>St Christopher's Catholic Primary School</t>
  </si>
  <si>
    <t>Broad Square Community Primary School</t>
  </si>
  <si>
    <t>Florence Melly Community Primary School</t>
  </si>
  <si>
    <t>Leamington Community Primary School</t>
  </si>
  <si>
    <t>Wavertree Church of England School</t>
  </si>
  <si>
    <t>St Cleopas' Church of England Junior Mixed and Infant School</t>
  </si>
  <si>
    <t>Kensington Primary School</t>
  </si>
  <si>
    <t>Longmoor Community Primary School</t>
  </si>
  <si>
    <t>Monksdown Primary School</t>
  </si>
  <si>
    <t>Our Lady of the Assumption Catholic Primary School</t>
  </si>
  <si>
    <t>Stockton Wood Community Primary School</t>
  </si>
  <si>
    <t>St Michael-in-the-Hamlet Community Primary School</t>
  </si>
  <si>
    <t>Wellesbourne Community Primary School</t>
  </si>
  <si>
    <t>Greenbank Primary School</t>
  </si>
  <si>
    <t>St John's Catholic Primary School</t>
  </si>
  <si>
    <t>St Matthew's Catholic Primary School</t>
  </si>
  <si>
    <t>Kirkdale St Lawrence CofE VA Primary School</t>
  </si>
  <si>
    <t>Fazakerley Primary School</t>
  </si>
  <si>
    <t>Kingsley Community School</t>
  </si>
  <si>
    <t>Smithdown Primary School</t>
  </si>
  <si>
    <t>Mab Lane Junior Mixed and Infant School</t>
  </si>
  <si>
    <t>Four Oaks Primary School</t>
  </si>
  <si>
    <t>Lawrence Community Primary School</t>
  </si>
  <si>
    <t>Dovecot Primary School</t>
  </si>
  <si>
    <t>Gwladys Street Primary and Nursery School</t>
  </si>
  <si>
    <t>Norman Pannell Primary School</t>
  </si>
  <si>
    <t>Sudley Junior School</t>
  </si>
  <si>
    <t>Booker Avenue Infant School</t>
  </si>
  <si>
    <t>Blackmoor Park Infants' School</t>
  </si>
  <si>
    <t>Middlefield Community Primary School</t>
  </si>
  <si>
    <t>Windsor Community Primary School</t>
  </si>
  <si>
    <t>Sudley Infant School</t>
  </si>
  <si>
    <t>Ranworth Square Primary School</t>
  </si>
  <si>
    <t>Whitefield Primary School</t>
  </si>
  <si>
    <t>Pleasant Street Primary School</t>
  </si>
  <si>
    <t>Northway Primary and Nursery School</t>
  </si>
  <si>
    <t>Northcote Primary School</t>
  </si>
  <si>
    <t>Matthew Arnold Primary School</t>
  </si>
  <si>
    <t>Lister Infant and Nursery School</t>
  </si>
  <si>
    <t>Lister Junior School</t>
  </si>
  <si>
    <t>Knotty Ash Primary School</t>
  </si>
  <si>
    <t>Hunts Cross Primary School</t>
  </si>
  <si>
    <t>Springwood Heath Primary School</t>
  </si>
  <si>
    <t>Gilmour (Southbank) Infant School</t>
  </si>
  <si>
    <t>Gilmour Junior School</t>
  </si>
  <si>
    <t>Runnymede St Edwards Primary School</t>
  </si>
  <si>
    <t>Corinthian Community Primary School</t>
  </si>
  <si>
    <t>St Oswalds Catholic Primary School</t>
  </si>
  <si>
    <t>Dovedale Community Primary School</t>
  </si>
  <si>
    <t>Rice Lane Primary School</t>
  </si>
  <si>
    <t>Blessed Sacrament Catholic Primary School</t>
  </si>
  <si>
    <t>Booker Avenue Junior School</t>
  </si>
  <si>
    <t>Anfield Road Primary School</t>
  </si>
  <si>
    <t>Blackmoor Park Junior School</t>
  </si>
  <si>
    <t>Belle Vale Community Primary School</t>
  </si>
  <si>
    <t>Rudston Primary School</t>
  </si>
  <si>
    <t>Barlows Primary School</t>
  </si>
  <si>
    <t>Woolton Primary School</t>
  </si>
  <si>
    <t>Banks Road Primary School</t>
  </si>
  <si>
    <t>Mosspits Lane Primary School</t>
  </si>
  <si>
    <t>All Saints' Catholic Voluntary Aided Primary School</t>
  </si>
  <si>
    <t>St. Margaret's Anfield Church of England Primary School</t>
  </si>
  <si>
    <t>Childwall Valley Primary School</t>
  </si>
  <si>
    <t>School Name</t>
  </si>
  <si>
    <t>LAESTAB</t>
  </si>
  <si>
    <t>URN</t>
  </si>
  <si>
    <t>De-delegation</t>
  </si>
  <si>
    <t>Post De-delegation and Education functions budget</t>
  </si>
  <si>
    <t>21-22 Post MFG Budget</t>
  </si>
  <si>
    <t>LA Name</t>
  </si>
  <si>
    <t>LAEstab</t>
  </si>
  <si>
    <t>Liverpool</t>
  </si>
  <si>
    <t>Everton Free School</t>
  </si>
  <si>
    <t>Harmonize Academy AP Free School</t>
  </si>
  <si>
    <t>The Studio @ Deyes</t>
  </si>
  <si>
    <t>LIPA Sixth Form College</t>
  </si>
  <si>
    <t>ASPIRE Centre, Kings Leadership Academy Liverpool</t>
  </si>
  <si>
    <t>Free School</t>
  </si>
  <si>
    <t>Alsop High School Technology &amp; Applied Learning Specialist College</t>
  </si>
  <si>
    <t>Jan 20 census data</t>
  </si>
  <si>
    <t>LA Number</t>
  </si>
  <si>
    <t>School Type</t>
  </si>
  <si>
    <t xml:space="preserve"> Primary FSM Ever6 pupils</t>
  </si>
  <si>
    <t xml:space="preserve"> Secondary FSM Ever6 pupils</t>
  </si>
  <si>
    <t xml:space="preserve"> SC Ever6 pupils</t>
  </si>
  <si>
    <t>Post-LAC pupils</t>
  </si>
  <si>
    <t xml:space="preserve">Total Deprivation Pupil Premium Allocation </t>
  </si>
  <si>
    <t xml:space="preserve">Service child Pupil Premium Allocation </t>
  </si>
  <si>
    <t xml:space="preserve">Post-LAC Pupil Premium Allocation </t>
  </si>
  <si>
    <t>Total Pupil Premium allocation</t>
  </si>
  <si>
    <t>New Heights High School</t>
  </si>
  <si>
    <t>Pupil referral unit</t>
  </si>
  <si>
    <t>Free School AP</t>
  </si>
  <si>
    <t>Community school</t>
  </si>
  <si>
    <t>Voluntary controlled school</t>
  </si>
  <si>
    <t>Voluntary aided school</t>
  </si>
  <si>
    <t>Mainstream Academy</t>
  </si>
  <si>
    <t>Foundation school</t>
  </si>
  <si>
    <t>Broadgreen Primary School</t>
  </si>
  <si>
    <t>St Vincent De Paul Catholic Primary School</t>
  </si>
  <si>
    <t>Abbot's Lea School</t>
  </si>
  <si>
    <t>Community special school</t>
  </si>
  <si>
    <t>Woolton High School</t>
  </si>
  <si>
    <t>Clifford Holroyde Specialist Sen College</t>
  </si>
  <si>
    <t>Ernest Cookson School</t>
  </si>
  <si>
    <t>Palmerston School</t>
  </si>
  <si>
    <t>Redbridge High School</t>
  </si>
  <si>
    <t>Millstead School</t>
  </si>
  <si>
    <t>Sandfield Park School</t>
  </si>
  <si>
    <t>Princes School</t>
  </si>
  <si>
    <t>Hope School</t>
  </si>
  <si>
    <t>Childwall Abbey School</t>
  </si>
  <si>
    <t>Bank View High School</t>
  </si>
  <si>
    <t>VLOOKUP</t>
  </si>
  <si>
    <t>Year (Est)</t>
  </si>
  <si>
    <t>Notional SEN Budget</t>
  </si>
  <si>
    <t>Pupil Premium allocations for 2021-22 use</t>
  </si>
  <si>
    <t>Provisional figures based on 2020-21</t>
  </si>
  <si>
    <t>Total all Special &amp; PRUs:</t>
  </si>
  <si>
    <t>October 2020 Census data</t>
  </si>
  <si>
    <t>Based on 21-22 rates &amp; 19-20 hours</t>
  </si>
  <si>
    <t>EYSFF has been forecast using 2019-20 financial year data from each termly Census and will be recalculated in each term of the 2021-22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</si>
</sst>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"/>
    <numFmt numFmtId="166" formatCode="&quot;£&quot;#,##0.00"/>
    <numFmt numFmtId="167" formatCode="#,##0_ ;\-#,##0\ "/>
    <numFmt numFmtId="168" formatCode="0.0%"/>
    <numFmt numFmtId="169" formatCode="#,##0.00_ ;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"/>
    <numFmt numFmtId="176" formatCode="0.000"/>
    <numFmt numFmtId="177" formatCode="0.0000000000000000000000"/>
    <numFmt numFmtId="178" formatCode="&quot;£&quot;#,##0.0"/>
    <numFmt numFmtId="179" formatCode="_(&quot;£&quot;* #,##0.00_);_(&quot;£&quot;* \(#,##0.00\);_(&quot;£&quot;* &quot;-&quot;??_);_(@_)"/>
    <numFmt numFmtId="180" formatCode="_(* #,##0.00_);_(* \(#,##0.00\);_(* &quot;-&quot;??_);_(@_)"/>
    <numFmt numFmtId="181" formatCode="&quot;£&quot;#,##0.00_);[Red]\(&quot;£&quot;#,##0.00\)"/>
    <numFmt numFmtId="182" formatCode="&quot;£&quot;#,##0_);[Red]\(&quot;£&quot;#,##0\)"/>
    <numFmt numFmtId="183" formatCode="&quot;£&quot;#,##0.000000000"/>
    <numFmt numFmtId="184" formatCode="&quot;£&quot;#,##0.0000000"/>
    <numFmt numFmtId="185" formatCode="&quot;£&quot;#,##0.000000"/>
    <numFmt numFmtId="186" formatCode="#,##0.0000000000"/>
    <numFmt numFmtId="187" formatCode="&quot;£&quot;#,##0.0000000000"/>
    <numFmt numFmtId="188" formatCode="#,##0_ ;[Red]\-#,##0\ "/>
    <numFmt numFmtId="189" formatCode="[$-809]dd\ mmmm\ yyyy"/>
    <numFmt numFmtId="190" formatCode="#,##0.0_ ;[Red]\-#,##0.0\ 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7" fillId="0" borderId="0" applyAlignment="0">
      <protection locked="0"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fill"/>
      <protection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0" borderId="0" xfId="0" applyNumberFormat="1" applyFont="1" applyFill="1" applyAlignment="1" applyProtection="1">
      <alignment horizontal="fill"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 applyProtection="1">
      <alignment horizontal="fill"/>
      <protection/>
    </xf>
    <xf numFmtId="164" fontId="0" fillId="0" borderId="0" xfId="0" applyNumberFormat="1" applyFont="1" applyFill="1" applyAlignment="1" applyProtection="1">
      <alignment horizontal="fill"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34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 applyProtection="1">
      <alignment horizontal="fill"/>
      <protection/>
    </xf>
    <xf numFmtId="0" fontId="0" fillId="33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0" borderId="0" xfId="0" applyFont="1" applyAlignment="1">
      <alignment/>
    </xf>
    <xf numFmtId="188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 wrapText="1"/>
    </xf>
    <xf numFmtId="0" fontId="0" fillId="36" borderId="0" xfId="0" applyFill="1" applyAlignment="1">
      <alignment/>
    </xf>
    <xf numFmtId="166" fontId="2" fillId="0" borderId="0" xfId="0" applyNumberFormat="1" applyFont="1" applyAlignment="1">
      <alignment wrapText="1"/>
    </xf>
    <xf numFmtId="0" fontId="4" fillId="34" borderId="11" xfId="56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3" fillId="34" borderId="14" xfId="0" applyFont="1" applyFill="1" applyBorder="1" applyAlignment="1">
      <alignment horizontal="left" wrapText="1"/>
    </xf>
    <xf numFmtId="0" fontId="43" fillId="34" borderId="15" xfId="0" applyFont="1" applyFill="1" applyBorder="1" applyAlignment="1">
      <alignment horizontal="left" wrapText="1"/>
    </xf>
    <xf numFmtId="0" fontId="43" fillId="34" borderId="14" xfId="0" applyFont="1" applyFill="1" applyBorder="1" applyAlignment="1">
      <alignment horizontal="left" vertical="center" wrapText="1"/>
    </xf>
    <xf numFmtId="0" fontId="43" fillId="34" borderId="15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164" fontId="26" fillId="34" borderId="15" xfId="61" applyNumberFormat="1" applyFont="1" applyFill="1" applyBorder="1" applyAlignment="1" applyProtection="1">
      <alignment wrapText="1"/>
      <protection/>
    </xf>
    <xf numFmtId="0" fontId="43" fillId="34" borderId="10" xfId="0" applyFont="1" applyFill="1" applyBorder="1" applyAlignment="1">
      <alignment horizontal="left" wrapText="1"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5" fontId="0" fillId="34" borderId="17" xfId="0" applyNumberFormat="1" applyFill="1" applyBorder="1" applyAlignment="1">
      <alignment horizontal="right"/>
    </xf>
    <xf numFmtId="165" fontId="0" fillId="34" borderId="0" xfId="0" applyNumberFormat="1" applyFill="1" applyAlignment="1">
      <alignment horizontal="right"/>
    </xf>
    <xf numFmtId="165" fontId="0" fillId="34" borderId="18" xfId="0" applyNumberFormat="1" applyFill="1" applyBorder="1" applyAlignment="1">
      <alignment horizontal="right"/>
    </xf>
    <xf numFmtId="3" fontId="0" fillId="34" borderId="17" xfId="0" applyNumberFormat="1" applyFill="1" applyBorder="1" applyAlignment="1">
      <alignment wrapText="1"/>
    </xf>
    <xf numFmtId="3" fontId="0" fillId="34" borderId="0" xfId="0" applyNumberFormat="1" applyFill="1" applyAlignment="1">
      <alignment wrapText="1"/>
    </xf>
    <xf numFmtId="3" fontId="0" fillId="34" borderId="18" xfId="0" applyNumberFormat="1" applyFill="1" applyBorder="1" applyAlignment="1">
      <alignment wrapText="1"/>
    </xf>
    <xf numFmtId="164" fontId="0" fillId="34" borderId="19" xfId="0" applyNumberFormat="1" applyFill="1" applyBorder="1" applyAlignment="1">
      <alignment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4" fontId="0" fillId="34" borderId="21" xfId="0" applyNumberFormat="1" applyFill="1" applyBorder="1" applyAlignment="1">
      <alignment/>
    </xf>
    <xf numFmtId="165" fontId="0" fillId="34" borderId="20" xfId="0" applyNumberFormat="1" applyFill="1" applyBorder="1" applyAlignment="1">
      <alignment horizontal="right"/>
    </xf>
    <xf numFmtId="165" fontId="0" fillId="34" borderId="21" xfId="0" applyNumberFormat="1" applyFill="1" applyBorder="1" applyAlignment="1">
      <alignment horizontal="right"/>
    </xf>
    <xf numFmtId="165" fontId="0" fillId="34" borderId="22" xfId="0" applyNumberFormat="1" applyFill="1" applyBorder="1" applyAlignment="1">
      <alignment horizontal="right"/>
    </xf>
    <xf numFmtId="3" fontId="0" fillId="34" borderId="20" xfId="0" applyNumberFormat="1" applyFill="1" applyBorder="1" applyAlignment="1">
      <alignment wrapText="1"/>
    </xf>
    <xf numFmtId="3" fontId="0" fillId="34" borderId="21" xfId="0" applyNumberFormat="1" applyFill="1" applyBorder="1" applyAlignment="1">
      <alignment wrapText="1"/>
    </xf>
    <xf numFmtId="3" fontId="0" fillId="34" borderId="22" xfId="0" applyNumberFormat="1" applyFill="1" applyBorder="1" applyAlignment="1">
      <alignment wrapText="1"/>
    </xf>
    <xf numFmtId="164" fontId="0" fillId="34" borderId="23" xfId="0" applyNumberFormat="1" applyFill="1" applyBorder="1" applyAlignment="1">
      <alignment wrapText="1"/>
    </xf>
    <xf numFmtId="3" fontId="0" fillId="34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26" fillId="34" borderId="0" xfId="61" applyNumberFormat="1" applyFont="1" applyFill="1" applyBorder="1" applyAlignment="1" applyProtection="1">
      <alignment wrapText="1"/>
      <protection/>
    </xf>
    <xf numFmtId="0" fontId="0" fillId="36" borderId="17" xfId="0" applyFill="1" applyBorder="1" applyAlignment="1">
      <alignment/>
    </xf>
    <xf numFmtId="14" fontId="0" fillId="36" borderId="0" xfId="0" applyNumberFormat="1" applyFill="1" applyAlignment="1">
      <alignment/>
    </xf>
    <xf numFmtId="165" fontId="0" fillId="36" borderId="17" xfId="0" applyNumberFormat="1" applyFill="1" applyBorder="1" applyAlignment="1">
      <alignment horizontal="right"/>
    </xf>
    <xf numFmtId="165" fontId="0" fillId="36" borderId="0" xfId="0" applyNumberFormat="1" applyFill="1" applyAlignment="1">
      <alignment horizontal="right"/>
    </xf>
    <xf numFmtId="165" fontId="0" fillId="36" borderId="18" xfId="0" applyNumberFormat="1" applyFill="1" applyBorder="1" applyAlignment="1">
      <alignment horizontal="right"/>
    </xf>
    <xf numFmtId="3" fontId="0" fillId="36" borderId="17" xfId="0" applyNumberFormat="1" applyFill="1" applyBorder="1" applyAlignment="1">
      <alignment wrapText="1"/>
    </xf>
    <xf numFmtId="3" fontId="0" fillId="36" borderId="0" xfId="0" applyNumberFormat="1" applyFill="1" applyAlignment="1">
      <alignment wrapText="1"/>
    </xf>
    <xf numFmtId="3" fontId="0" fillId="36" borderId="18" xfId="0" applyNumberFormat="1" applyFill="1" applyBorder="1" applyAlignment="1">
      <alignment wrapText="1"/>
    </xf>
    <xf numFmtId="164" fontId="0" fillId="36" borderId="19" xfId="0" applyNumberFormat="1" applyFill="1" applyBorder="1" applyAlignment="1">
      <alignment wrapText="1"/>
    </xf>
    <xf numFmtId="0" fontId="0" fillId="35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24" xfId="0" applyNumberFormat="1" applyFill="1" applyBorder="1" applyAlignment="1">
      <alignment horizontal="center" vertical="center" wrapText="1"/>
    </xf>
    <xf numFmtId="2" fontId="0" fillId="33" borderId="19" xfId="0" applyNumberFormat="1" applyFill="1" applyBorder="1" applyAlignment="1">
      <alignment horizontal="center" vertical="center" wrapText="1"/>
    </xf>
    <xf numFmtId="2" fontId="0" fillId="33" borderId="23" xfId="0" applyNumberForma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fill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nt500\EDFinanceCentralServices\Formula%20Budget%20(MB)\FORMULA\Yr%202014\New%20Formula\2014%20APT%20(Actual%202014-15)\Formula%202014-15\201415_APT_341_Liverpool%20-%20Original%202%20DNU%2018.12%20RV%20from%20EFA%20341w%2017.2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nt500\EDFinanceCentralServices\Formula%20Budget%20(MB)\FORMULA\Yr%202017\APT%202017-18\201617_P4_APT_341_Liverpool%20-%20V2%20submitted%202.2.16%20LA%20Schools%20onl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nt500\EDFinanceCentralServices\Formula%20Budget%20(MB)\FORMULA\Yr%202021\Indicatives%20May%202020\202021_P2_APT_341_Liverpool%20V4%20MFG%201.84%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nt500\EDFinanceCentralServices\Education%20and%20Support%20for%20Schools\_2021.22\APT\P1%20APT%20Liverpool%20-%20Release%20Dec%202020%20Working%20V3%20-%20No%20link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1-22%20Annex%20A%20Schools%20Budget%20initial%20incl%20Academ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3-14 submitted Baselines"/>
      <sheetName val="Inputs &amp; Adjustments"/>
      <sheetName val="Local Factors"/>
      <sheetName val="Adjusted Factors"/>
      <sheetName val="13-14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5">
        <row r="5">
          <cell r="AA5">
            <v>0</v>
          </cell>
        </row>
      </sheetData>
      <sheetData sheetId="11">
        <row r="5">
          <cell r="AC5">
            <v>9400000</v>
          </cell>
          <cell r="AD5">
            <v>0</v>
          </cell>
          <cell r="AE5">
            <v>0</v>
          </cell>
          <cell r="AF5">
            <v>0</v>
          </cell>
          <cell r="AG5">
            <v>3214390.5013200017</v>
          </cell>
          <cell r="AH5">
            <v>1587579</v>
          </cell>
          <cell r="AI5">
            <v>0</v>
          </cell>
          <cell r="AJ5">
            <v>0</v>
          </cell>
          <cell r="AK5">
            <v>983831.2572730724</v>
          </cell>
          <cell r="AL5">
            <v>192182.13888888885</v>
          </cell>
          <cell r="AM5">
            <v>0</v>
          </cell>
          <cell r="AN5">
            <v>0</v>
          </cell>
          <cell r="AO5">
            <v>0</v>
          </cell>
          <cell r="AS5">
            <v>35051593.00910483</v>
          </cell>
          <cell r="AU5">
            <v>142236950.00311148</v>
          </cell>
          <cell r="AV5">
            <v>111211621.21590681</v>
          </cell>
          <cell r="BB5">
            <v>6014916.780981718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6">
        <row r="5">
          <cell r="AB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7">
        <row r="5">
          <cell r="AA5">
            <v>0</v>
          </cell>
        </row>
      </sheetData>
      <sheetData sheetId="16">
        <row r="5">
          <cell r="AT5">
            <v>0</v>
          </cell>
          <cell r="BC5">
            <v>833081.1757134525</v>
          </cell>
          <cell r="BD5">
            <v>216864.79844354838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20-21 submitted baselines"/>
      <sheetName val="20-21 HN places"/>
      <sheetName val="Proposed Free Schools"/>
      <sheetName val="Inputs &amp; Adjustments"/>
      <sheetName val="Local Factors"/>
      <sheetName val="Adjusted Factors"/>
      <sheetName val="20-21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Post-16 infrastructure changes"/>
      <sheetName val="Validation sheet"/>
    </sheetNames>
    <sheetDataSet>
      <sheetData sheetId="12">
        <row r="14">
          <cell r="L14">
            <v>0.02</v>
          </cell>
        </row>
        <row r="15">
          <cell r="L15">
            <v>0.02</v>
          </cell>
        </row>
        <row r="16">
          <cell r="L16">
            <v>0.02</v>
          </cell>
        </row>
        <row r="32">
          <cell r="L32">
            <v>1</v>
          </cell>
        </row>
        <row r="33">
          <cell r="M33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nex A"/>
      <sheetName val="Deprivation Pupil Premium"/>
      <sheetName val="Annex A Explanation"/>
      <sheetName val="Growth Pupil NOs"/>
      <sheetName val="Sheet1"/>
      <sheetName val="APT"/>
      <sheetName val="PP"/>
    </sheetNames>
    <sheetDataSet>
      <sheetData sheetId="3">
        <row r="1">
          <cell r="D1" t="str">
            <v>Pupil Numbers</v>
          </cell>
          <cell r="E1" t="str">
            <v>Growth</v>
          </cell>
          <cell r="F1" t="str">
            <v>Adj Pupil Nos</v>
          </cell>
          <cell r="G1" t="str">
            <v>APT</v>
          </cell>
        </row>
        <row r="2">
          <cell r="B2">
            <v>3412006</v>
          </cell>
          <cell r="C2" t="str">
            <v>All Saints' Catholic Voluntary Aided Primary School</v>
          </cell>
          <cell r="D2">
            <v>425</v>
          </cell>
          <cell r="F2">
            <v>425</v>
          </cell>
          <cell r="G2">
            <v>425</v>
          </cell>
        </row>
        <row r="3">
          <cell r="B3">
            <v>3412018</v>
          </cell>
          <cell r="C3" t="str">
            <v>Anfield Road Primary School</v>
          </cell>
          <cell r="D3">
            <v>554</v>
          </cell>
          <cell r="F3">
            <v>554</v>
          </cell>
          <cell r="G3">
            <v>554</v>
          </cell>
        </row>
        <row r="4">
          <cell r="B4">
            <v>3413965</v>
          </cell>
          <cell r="C4" t="str">
            <v>Arnot St Mary CofE Primary School</v>
          </cell>
          <cell r="D4">
            <v>394</v>
          </cell>
          <cell r="F4">
            <v>394</v>
          </cell>
          <cell r="G4">
            <v>394</v>
          </cell>
        </row>
        <row r="5">
          <cell r="B5">
            <v>3412008</v>
          </cell>
          <cell r="C5" t="str">
            <v>Banks Road Primary School</v>
          </cell>
          <cell r="D5">
            <v>281</v>
          </cell>
          <cell r="F5">
            <v>281</v>
          </cell>
          <cell r="G5">
            <v>281</v>
          </cell>
        </row>
        <row r="6">
          <cell r="B6">
            <v>3412010</v>
          </cell>
          <cell r="C6" t="str">
            <v>Barlows Primary School</v>
          </cell>
          <cell r="D6">
            <v>411</v>
          </cell>
          <cell r="F6">
            <v>411</v>
          </cell>
          <cell r="G6">
            <v>411</v>
          </cell>
        </row>
        <row r="7">
          <cell r="B7">
            <v>3412014</v>
          </cell>
          <cell r="C7" t="str">
            <v>Belle Vale Community Primary School</v>
          </cell>
          <cell r="D7">
            <v>233</v>
          </cell>
          <cell r="F7">
            <v>233</v>
          </cell>
          <cell r="G7">
            <v>233</v>
          </cell>
        </row>
        <row r="8">
          <cell r="B8">
            <v>3412171</v>
          </cell>
          <cell r="C8" t="str">
            <v>Blackmoor Park Infants' School</v>
          </cell>
          <cell r="D8">
            <v>265</v>
          </cell>
          <cell r="F8">
            <v>265</v>
          </cell>
          <cell r="G8">
            <v>265</v>
          </cell>
        </row>
        <row r="9">
          <cell r="B9">
            <v>3412017</v>
          </cell>
          <cell r="C9" t="str">
            <v>Blackmoor Park Junior School</v>
          </cell>
          <cell r="D9">
            <v>339</v>
          </cell>
          <cell r="F9">
            <v>339</v>
          </cell>
          <cell r="G9">
            <v>339</v>
          </cell>
        </row>
        <row r="10">
          <cell r="B10">
            <v>3412025</v>
          </cell>
          <cell r="C10" t="str">
            <v>Blessed Sacrament Catholic Primary School</v>
          </cell>
          <cell r="D10">
            <v>677</v>
          </cell>
          <cell r="F10">
            <v>677</v>
          </cell>
          <cell r="G10">
            <v>677</v>
          </cell>
        </row>
        <row r="11">
          <cell r="B11">
            <v>3413025</v>
          </cell>
          <cell r="C11" t="str">
            <v>Blueberry Park</v>
          </cell>
          <cell r="D11">
            <v>292</v>
          </cell>
          <cell r="F11">
            <v>292</v>
          </cell>
          <cell r="G11">
            <v>292</v>
          </cell>
        </row>
        <row r="12">
          <cell r="B12">
            <v>3412172</v>
          </cell>
          <cell r="C12" t="str">
            <v>Booker Avenue Infant School</v>
          </cell>
          <cell r="D12">
            <v>326</v>
          </cell>
          <cell r="F12">
            <v>326</v>
          </cell>
          <cell r="G12">
            <v>326</v>
          </cell>
        </row>
        <row r="13">
          <cell r="B13">
            <v>3412019</v>
          </cell>
          <cell r="C13" t="str">
            <v>Booker Avenue Junior School</v>
          </cell>
          <cell r="D13">
            <v>363</v>
          </cell>
          <cell r="F13">
            <v>363</v>
          </cell>
          <cell r="G13">
            <v>363</v>
          </cell>
        </row>
        <row r="14">
          <cell r="B14">
            <v>3413023</v>
          </cell>
          <cell r="C14" t="str">
            <v>Broad Square Community Primary School</v>
          </cell>
          <cell r="D14">
            <v>402</v>
          </cell>
          <cell r="F14">
            <v>402</v>
          </cell>
          <cell r="G14">
            <v>402</v>
          </cell>
        </row>
        <row r="15">
          <cell r="B15">
            <v>3412215</v>
          </cell>
          <cell r="C15" t="str">
            <v>Broadgreen Primary School</v>
          </cell>
          <cell r="D15">
            <v>214</v>
          </cell>
          <cell r="F15">
            <v>214</v>
          </cell>
          <cell r="G15">
            <v>214</v>
          </cell>
        </row>
        <row r="16">
          <cell r="B16">
            <v>3413329</v>
          </cell>
          <cell r="C16" t="str">
            <v>Childwall CofE Primary School</v>
          </cell>
          <cell r="D16">
            <v>419</v>
          </cell>
          <cell r="F16">
            <v>419</v>
          </cell>
          <cell r="G16">
            <v>419</v>
          </cell>
        </row>
        <row r="17">
          <cell r="B17">
            <v>3412001</v>
          </cell>
          <cell r="C17" t="str">
            <v>Childwall Valley Primary School</v>
          </cell>
          <cell r="D17">
            <v>196</v>
          </cell>
          <cell r="F17">
            <v>196</v>
          </cell>
          <cell r="G17">
            <v>196</v>
          </cell>
        </row>
        <row r="18">
          <cell r="B18">
            <v>3413507</v>
          </cell>
          <cell r="C18" t="str">
            <v>Christ The King Catholic Primary School</v>
          </cell>
          <cell r="D18">
            <v>396</v>
          </cell>
          <cell r="E18">
            <v>8.75</v>
          </cell>
          <cell r="F18">
            <v>404.75</v>
          </cell>
          <cell r="G18">
            <v>396</v>
          </cell>
        </row>
        <row r="19">
          <cell r="B19">
            <v>3412039</v>
          </cell>
          <cell r="C19" t="str">
            <v>Corinthian Community Primary School</v>
          </cell>
          <cell r="D19">
            <v>361</v>
          </cell>
          <cell r="F19">
            <v>361</v>
          </cell>
          <cell r="G19">
            <v>361</v>
          </cell>
        </row>
        <row r="20">
          <cell r="B20">
            <v>3412218</v>
          </cell>
          <cell r="C20" t="str">
            <v>Dovecot Primary School</v>
          </cell>
          <cell r="D20">
            <v>139</v>
          </cell>
          <cell r="F20">
            <v>139</v>
          </cell>
          <cell r="G20">
            <v>139</v>
          </cell>
        </row>
        <row r="21">
          <cell r="B21">
            <v>3412036</v>
          </cell>
          <cell r="C21" t="str">
            <v>Dovedale Community Primary School</v>
          </cell>
          <cell r="D21">
            <v>793</v>
          </cell>
          <cell r="E21">
            <v>17.5</v>
          </cell>
          <cell r="F21">
            <v>810.5</v>
          </cell>
          <cell r="G21">
            <v>793</v>
          </cell>
        </row>
        <row r="22">
          <cell r="B22">
            <v>3413956</v>
          </cell>
          <cell r="C22" t="str">
            <v>Emmaus CofE &amp; RC Primary School</v>
          </cell>
          <cell r="D22">
            <v>423</v>
          </cell>
          <cell r="F22">
            <v>423</v>
          </cell>
          <cell r="G22">
            <v>423</v>
          </cell>
        </row>
        <row r="23">
          <cell r="B23">
            <v>3413964</v>
          </cell>
          <cell r="C23" t="str">
            <v>Faith Primary School</v>
          </cell>
          <cell r="D23">
            <v>187</v>
          </cell>
          <cell r="F23">
            <v>187</v>
          </cell>
          <cell r="G23">
            <v>187</v>
          </cell>
        </row>
        <row r="24">
          <cell r="B24">
            <v>3412230</v>
          </cell>
          <cell r="C24" t="str">
            <v>Fazakerley Primary School</v>
          </cell>
          <cell r="D24">
            <v>373</v>
          </cell>
          <cell r="F24">
            <v>373</v>
          </cell>
          <cell r="G24">
            <v>373</v>
          </cell>
        </row>
        <row r="25">
          <cell r="B25">
            <v>3413022</v>
          </cell>
          <cell r="C25" t="str">
            <v>Florence Melly Primary School</v>
          </cell>
          <cell r="D25">
            <v>417</v>
          </cell>
          <cell r="F25">
            <v>417</v>
          </cell>
          <cell r="G25">
            <v>417</v>
          </cell>
        </row>
        <row r="26">
          <cell r="B26">
            <v>3412222</v>
          </cell>
          <cell r="C26" t="str">
            <v>Four Oaks Primary School</v>
          </cell>
          <cell r="D26">
            <v>279</v>
          </cell>
          <cell r="F26">
            <v>279</v>
          </cell>
          <cell r="G26">
            <v>279</v>
          </cell>
        </row>
        <row r="27">
          <cell r="B27">
            <v>3412064</v>
          </cell>
          <cell r="C27" t="str">
            <v>Gilmour (Southbank) Infant School</v>
          </cell>
          <cell r="D27">
            <v>270</v>
          </cell>
          <cell r="F27">
            <v>270</v>
          </cell>
          <cell r="G27">
            <v>270</v>
          </cell>
        </row>
        <row r="28">
          <cell r="B28">
            <v>3412063</v>
          </cell>
          <cell r="C28" t="str">
            <v>Gilmour Junior School</v>
          </cell>
          <cell r="D28">
            <v>321</v>
          </cell>
          <cell r="E28">
            <v>17.5</v>
          </cell>
          <cell r="F28">
            <v>338.5</v>
          </cell>
          <cell r="G28">
            <v>321</v>
          </cell>
        </row>
        <row r="29">
          <cell r="B29">
            <v>3412235</v>
          </cell>
          <cell r="C29" t="str">
            <v>Greenbank Primary School</v>
          </cell>
          <cell r="D29">
            <v>395</v>
          </cell>
          <cell r="F29">
            <v>395</v>
          </cell>
          <cell r="G29">
            <v>395</v>
          </cell>
        </row>
        <row r="30">
          <cell r="B30">
            <v>3412214</v>
          </cell>
          <cell r="C30" t="str">
            <v>Gwladys Street Primary School</v>
          </cell>
          <cell r="D30">
            <v>350</v>
          </cell>
          <cell r="F30">
            <v>350</v>
          </cell>
          <cell r="G30">
            <v>350</v>
          </cell>
        </row>
        <row r="31">
          <cell r="B31">
            <v>3413512</v>
          </cell>
          <cell r="C31" t="str">
            <v>Holy Cross Catholic Primary School</v>
          </cell>
          <cell r="D31">
            <v>161</v>
          </cell>
          <cell r="F31">
            <v>161</v>
          </cell>
          <cell r="G31">
            <v>161</v>
          </cell>
        </row>
        <row r="32">
          <cell r="B32">
            <v>3412176</v>
          </cell>
          <cell r="C32" t="str">
            <v>Holy Family Catholic Primary School</v>
          </cell>
          <cell r="D32">
            <v>215</v>
          </cell>
          <cell r="F32">
            <v>215</v>
          </cell>
          <cell r="G32">
            <v>215</v>
          </cell>
        </row>
        <row r="33">
          <cell r="B33">
            <v>3413513</v>
          </cell>
          <cell r="C33" t="str">
            <v>Holy Name Catholic Primary School</v>
          </cell>
          <cell r="D33">
            <v>298</v>
          </cell>
          <cell r="F33">
            <v>298</v>
          </cell>
          <cell r="G33">
            <v>298</v>
          </cell>
        </row>
        <row r="34">
          <cell r="B34">
            <v>3413514</v>
          </cell>
          <cell r="C34" t="str">
            <v>Holy Trinity Catholic Primary School</v>
          </cell>
          <cell r="D34">
            <v>182</v>
          </cell>
          <cell r="F34">
            <v>182</v>
          </cell>
          <cell r="G34">
            <v>182</v>
          </cell>
        </row>
        <row r="35">
          <cell r="B35">
            <v>3412084</v>
          </cell>
          <cell r="C35" t="str">
            <v>Hunts Cross Primary School</v>
          </cell>
          <cell r="D35">
            <v>303</v>
          </cell>
          <cell r="F35">
            <v>303</v>
          </cell>
          <cell r="G35">
            <v>303</v>
          </cell>
        </row>
        <row r="36">
          <cell r="B36">
            <v>3412242</v>
          </cell>
          <cell r="C36" t="str">
            <v>Kensington Primary School</v>
          </cell>
          <cell r="D36">
            <v>453</v>
          </cell>
          <cell r="F36">
            <v>453</v>
          </cell>
          <cell r="G36">
            <v>453</v>
          </cell>
        </row>
        <row r="37">
          <cell r="B37">
            <v>3415200</v>
          </cell>
          <cell r="C37" t="str">
            <v>King David Primary School</v>
          </cell>
          <cell r="D37">
            <v>430</v>
          </cell>
          <cell r="F37">
            <v>430</v>
          </cell>
          <cell r="G37">
            <v>430</v>
          </cell>
        </row>
        <row r="38">
          <cell r="B38">
            <v>3412229</v>
          </cell>
          <cell r="C38" t="str">
            <v>Kingsley Community School</v>
          </cell>
          <cell r="D38">
            <v>379</v>
          </cell>
          <cell r="E38">
            <v>8.75</v>
          </cell>
          <cell r="F38">
            <v>387.75</v>
          </cell>
          <cell r="G38">
            <v>379</v>
          </cell>
        </row>
        <row r="39">
          <cell r="B39">
            <v>3412232</v>
          </cell>
          <cell r="C39" t="str">
            <v>Kirkdale St Lawrence CofE School</v>
          </cell>
          <cell r="D39">
            <v>215</v>
          </cell>
          <cell r="F39">
            <v>215</v>
          </cell>
          <cell r="G39">
            <v>215</v>
          </cell>
        </row>
        <row r="40">
          <cell r="B40">
            <v>3412086</v>
          </cell>
          <cell r="C40" t="str">
            <v>Knotty Ash Primary School</v>
          </cell>
          <cell r="D40">
            <v>228</v>
          </cell>
          <cell r="F40">
            <v>228</v>
          </cell>
          <cell r="G40">
            <v>228</v>
          </cell>
        </row>
        <row r="41">
          <cell r="B41">
            <v>3412221</v>
          </cell>
          <cell r="C41" t="str">
            <v>Lawrence Community Primary School</v>
          </cell>
          <cell r="D41">
            <v>387</v>
          </cell>
          <cell r="F41">
            <v>387</v>
          </cell>
          <cell r="G41">
            <v>387</v>
          </cell>
        </row>
        <row r="42">
          <cell r="B42">
            <v>3413021</v>
          </cell>
          <cell r="C42" t="str">
            <v>Leamington Community Primary School</v>
          </cell>
          <cell r="D42">
            <v>416</v>
          </cell>
          <cell r="F42">
            <v>416</v>
          </cell>
          <cell r="G42">
            <v>416</v>
          </cell>
        </row>
        <row r="43">
          <cell r="B43">
            <v>3412093</v>
          </cell>
          <cell r="C43" t="str">
            <v>Lister Infant and Nursery School</v>
          </cell>
          <cell r="D43">
            <v>177</v>
          </cell>
          <cell r="F43">
            <v>177</v>
          </cell>
          <cell r="G43">
            <v>177</v>
          </cell>
        </row>
        <row r="44">
          <cell r="B44">
            <v>3412092</v>
          </cell>
          <cell r="C44" t="str">
            <v>Lister Junior School</v>
          </cell>
          <cell r="D44">
            <v>215</v>
          </cell>
          <cell r="F44">
            <v>215</v>
          </cell>
          <cell r="G44">
            <v>215</v>
          </cell>
        </row>
        <row r="45">
          <cell r="B45">
            <v>3412241</v>
          </cell>
          <cell r="C45" t="str">
            <v>Longmoor Community Primary School</v>
          </cell>
          <cell r="D45">
            <v>397</v>
          </cell>
          <cell r="F45">
            <v>397</v>
          </cell>
          <cell r="G45">
            <v>397</v>
          </cell>
        </row>
        <row r="46">
          <cell r="B46">
            <v>3412226</v>
          </cell>
          <cell r="C46" t="str">
            <v>Mab Lane Junior Mixed and Infant School</v>
          </cell>
          <cell r="D46">
            <v>230</v>
          </cell>
          <cell r="F46">
            <v>230</v>
          </cell>
          <cell r="G46">
            <v>230</v>
          </cell>
        </row>
        <row r="47">
          <cell r="B47">
            <v>3412098</v>
          </cell>
          <cell r="C47" t="str">
            <v>Matthew Arnold Primary School</v>
          </cell>
          <cell r="D47">
            <v>197</v>
          </cell>
          <cell r="F47">
            <v>197</v>
          </cell>
          <cell r="G47">
            <v>197</v>
          </cell>
        </row>
        <row r="48">
          <cell r="B48">
            <v>3412170</v>
          </cell>
          <cell r="C48" t="str">
            <v>Middlefield Community Primary School</v>
          </cell>
          <cell r="D48">
            <v>317</v>
          </cell>
          <cell r="F48">
            <v>317</v>
          </cell>
          <cell r="G48">
            <v>317</v>
          </cell>
        </row>
        <row r="49">
          <cell r="B49">
            <v>3412240</v>
          </cell>
          <cell r="C49" t="str">
            <v>Monksdown Primary School</v>
          </cell>
          <cell r="D49">
            <v>563</v>
          </cell>
          <cell r="E49">
            <v>17.5</v>
          </cell>
          <cell r="F49">
            <v>580.5</v>
          </cell>
          <cell r="G49">
            <v>563</v>
          </cell>
        </row>
        <row r="50">
          <cell r="B50">
            <v>3412007</v>
          </cell>
          <cell r="C50" t="str">
            <v>Mosspits Lane Primary School</v>
          </cell>
          <cell r="D50">
            <v>416</v>
          </cell>
          <cell r="F50">
            <v>416</v>
          </cell>
          <cell r="G50">
            <v>416</v>
          </cell>
        </row>
        <row r="51">
          <cell r="B51">
            <v>3413516</v>
          </cell>
          <cell r="C51" t="str">
            <v>Much Woolton Catholic Primary School</v>
          </cell>
          <cell r="D51">
            <v>408</v>
          </cell>
          <cell r="F51">
            <v>408</v>
          </cell>
          <cell r="G51">
            <v>408</v>
          </cell>
        </row>
        <row r="52">
          <cell r="B52">
            <v>3412199</v>
          </cell>
          <cell r="C52" t="str">
            <v>Norman Pannell Primary School</v>
          </cell>
          <cell r="D52">
            <v>181</v>
          </cell>
          <cell r="F52">
            <v>181</v>
          </cell>
          <cell r="G52">
            <v>181</v>
          </cell>
        </row>
        <row r="53">
          <cell r="B53">
            <v>3412110</v>
          </cell>
          <cell r="C53" t="str">
            <v>Northcote Primary School</v>
          </cell>
          <cell r="D53">
            <v>397</v>
          </cell>
          <cell r="F53">
            <v>397</v>
          </cell>
          <cell r="G53">
            <v>397</v>
          </cell>
        </row>
        <row r="54">
          <cell r="B54">
            <v>3412113</v>
          </cell>
          <cell r="C54" t="str">
            <v>Northway Primary and Nursery School</v>
          </cell>
          <cell r="D54">
            <v>365</v>
          </cell>
          <cell r="E54">
            <v>11.666666666666666</v>
          </cell>
          <cell r="F54">
            <v>376.6666666666667</v>
          </cell>
          <cell r="G54">
            <v>365</v>
          </cell>
        </row>
        <row r="55">
          <cell r="B55">
            <v>3413960</v>
          </cell>
          <cell r="C55" t="str">
            <v>Our Lady &amp; St Philomena's RC School</v>
          </cell>
          <cell r="D55">
            <v>190</v>
          </cell>
          <cell r="F55">
            <v>190</v>
          </cell>
          <cell r="G55">
            <v>190</v>
          </cell>
        </row>
        <row r="56">
          <cell r="B56">
            <v>3413511</v>
          </cell>
          <cell r="C56" t="str">
            <v>Our Lady and St Swithin's RC School</v>
          </cell>
          <cell r="D56">
            <v>213</v>
          </cell>
          <cell r="F56">
            <v>213</v>
          </cell>
          <cell r="G56">
            <v>213</v>
          </cell>
        </row>
        <row r="57">
          <cell r="B57">
            <v>3413523</v>
          </cell>
          <cell r="C57" t="str">
            <v>Our Lady Immaculate RCPrimary School</v>
          </cell>
          <cell r="D57">
            <v>317</v>
          </cell>
          <cell r="F57">
            <v>317</v>
          </cell>
          <cell r="G57">
            <v>317</v>
          </cell>
        </row>
        <row r="58">
          <cell r="B58">
            <v>3413599</v>
          </cell>
          <cell r="C58" t="str">
            <v>Our Lady of Good Help RCPrimary School</v>
          </cell>
          <cell r="D58">
            <v>148</v>
          </cell>
          <cell r="F58">
            <v>148</v>
          </cell>
          <cell r="G58">
            <v>148</v>
          </cell>
        </row>
        <row r="59">
          <cell r="B59">
            <v>3412239</v>
          </cell>
          <cell r="C59" t="str">
            <v>Our Lady of the Assumption RC School</v>
          </cell>
          <cell r="D59">
            <v>207</v>
          </cell>
          <cell r="F59">
            <v>207</v>
          </cell>
          <cell r="G59">
            <v>207</v>
          </cell>
        </row>
        <row r="60">
          <cell r="B60">
            <v>3413541</v>
          </cell>
          <cell r="C60" t="str">
            <v>Our Lady's Bishop Eton RC Primary School</v>
          </cell>
          <cell r="D60">
            <v>414</v>
          </cell>
          <cell r="F60">
            <v>414</v>
          </cell>
          <cell r="G60">
            <v>414</v>
          </cell>
        </row>
        <row r="61">
          <cell r="B61">
            <v>3413026</v>
          </cell>
          <cell r="C61" t="str">
            <v>Phoenix Primary School</v>
          </cell>
          <cell r="D61">
            <v>196</v>
          </cell>
          <cell r="F61">
            <v>196</v>
          </cell>
          <cell r="G61">
            <v>196</v>
          </cell>
        </row>
        <row r="62">
          <cell r="B62">
            <v>3413961</v>
          </cell>
          <cell r="C62" t="str">
            <v>Pinehurst Primary School Anfield</v>
          </cell>
          <cell r="D62">
            <v>359</v>
          </cell>
          <cell r="F62">
            <v>359</v>
          </cell>
          <cell r="G62">
            <v>359</v>
          </cell>
        </row>
        <row r="63">
          <cell r="B63">
            <v>3412123</v>
          </cell>
          <cell r="C63" t="str">
            <v>Pleasant Street Primary School</v>
          </cell>
          <cell r="D63">
            <v>200</v>
          </cell>
          <cell r="F63">
            <v>200</v>
          </cell>
          <cell r="G63">
            <v>200</v>
          </cell>
        </row>
        <row r="64">
          <cell r="B64">
            <v>3412130</v>
          </cell>
          <cell r="C64" t="str">
            <v>Ranworth Square Primary School</v>
          </cell>
          <cell r="D64">
            <v>197</v>
          </cell>
          <cell r="F64">
            <v>197</v>
          </cell>
          <cell r="G64">
            <v>197</v>
          </cell>
        </row>
        <row r="65">
          <cell r="B65">
            <v>3412034</v>
          </cell>
          <cell r="C65" t="str">
            <v>Rice Lane Primary School</v>
          </cell>
          <cell r="D65">
            <v>589</v>
          </cell>
          <cell r="F65">
            <v>589</v>
          </cell>
          <cell r="G65">
            <v>589</v>
          </cell>
        </row>
        <row r="66">
          <cell r="B66">
            <v>3412011</v>
          </cell>
          <cell r="C66" t="str">
            <v>Rudston Primary School</v>
          </cell>
          <cell r="D66">
            <v>420</v>
          </cell>
          <cell r="F66">
            <v>420</v>
          </cell>
          <cell r="G66">
            <v>420</v>
          </cell>
        </row>
        <row r="67">
          <cell r="B67">
            <v>3413528</v>
          </cell>
          <cell r="C67" t="str">
            <v>Sacred Heart Catholic Primary School</v>
          </cell>
          <cell r="D67">
            <v>162</v>
          </cell>
          <cell r="F67">
            <v>162</v>
          </cell>
          <cell r="G67">
            <v>162</v>
          </cell>
        </row>
        <row r="68">
          <cell r="B68">
            <v>3412227</v>
          </cell>
          <cell r="C68" t="str">
            <v>Smithdown Primary School</v>
          </cell>
          <cell r="D68">
            <v>393</v>
          </cell>
          <cell r="E68">
            <v>17.5</v>
          </cell>
          <cell r="F68">
            <v>410.5</v>
          </cell>
          <cell r="G68">
            <v>393</v>
          </cell>
        </row>
        <row r="69">
          <cell r="B69">
            <v>3412065</v>
          </cell>
          <cell r="C69" t="str">
            <v>Springwood Heath Primary School</v>
          </cell>
          <cell r="D69">
            <v>243</v>
          </cell>
          <cell r="F69">
            <v>243</v>
          </cell>
          <cell r="G69">
            <v>243</v>
          </cell>
        </row>
        <row r="70">
          <cell r="B70">
            <v>3413601</v>
          </cell>
          <cell r="C70" t="str">
            <v>St Ambrose Catholic Primary School</v>
          </cell>
          <cell r="D70">
            <v>201</v>
          </cell>
          <cell r="F70">
            <v>201</v>
          </cell>
          <cell r="G70">
            <v>201</v>
          </cell>
        </row>
        <row r="71">
          <cell r="B71">
            <v>3413310</v>
          </cell>
          <cell r="C71" t="str">
            <v>St Anne's (Stanley) Primary School</v>
          </cell>
          <cell r="D71">
            <v>358</v>
          </cell>
          <cell r="F71">
            <v>358</v>
          </cell>
          <cell r="G71">
            <v>358</v>
          </cell>
        </row>
        <row r="72">
          <cell r="B72">
            <v>3413644</v>
          </cell>
          <cell r="C72" t="str">
            <v>St Anne's Catholic Primary School</v>
          </cell>
          <cell r="D72">
            <v>262</v>
          </cell>
          <cell r="F72">
            <v>262</v>
          </cell>
          <cell r="G72">
            <v>262</v>
          </cell>
        </row>
        <row r="73">
          <cell r="B73">
            <v>3413631</v>
          </cell>
          <cell r="C73" t="str">
            <v>St Anthony of Padua RC Primary School</v>
          </cell>
          <cell r="D73">
            <v>208</v>
          </cell>
          <cell r="F73">
            <v>208</v>
          </cell>
          <cell r="G73">
            <v>208</v>
          </cell>
        </row>
        <row r="74">
          <cell r="B74">
            <v>3413543</v>
          </cell>
          <cell r="C74" t="str">
            <v>St Austin's Catholic Primary School</v>
          </cell>
          <cell r="D74">
            <v>406</v>
          </cell>
          <cell r="F74">
            <v>406</v>
          </cell>
          <cell r="G74">
            <v>406</v>
          </cell>
        </row>
        <row r="75">
          <cell r="B75">
            <v>3413632</v>
          </cell>
          <cell r="C75" t="str">
            <v>St Cecilia's Catholic Infant School</v>
          </cell>
          <cell r="D75">
            <v>172</v>
          </cell>
          <cell r="F75">
            <v>172</v>
          </cell>
          <cell r="G75">
            <v>172</v>
          </cell>
        </row>
        <row r="76">
          <cell r="B76">
            <v>3413547</v>
          </cell>
          <cell r="C76" t="str">
            <v>St Cecilia's Catholic Junior School</v>
          </cell>
          <cell r="D76">
            <v>235</v>
          </cell>
          <cell r="F76">
            <v>235</v>
          </cell>
          <cell r="G76">
            <v>235</v>
          </cell>
        </row>
        <row r="77">
          <cell r="B77">
            <v>3413548</v>
          </cell>
          <cell r="C77" t="str">
            <v>St Charles' Catholic Primary School</v>
          </cell>
          <cell r="D77">
            <v>200</v>
          </cell>
          <cell r="F77">
            <v>200</v>
          </cell>
          <cell r="G77">
            <v>200</v>
          </cell>
        </row>
        <row r="78">
          <cell r="B78">
            <v>3413024</v>
          </cell>
          <cell r="C78" t="str">
            <v>St Christopher's Catholic Primary School</v>
          </cell>
          <cell r="D78">
            <v>336</v>
          </cell>
          <cell r="F78">
            <v>336</v>
          </cell>
          <cell r="G78">
            <v>336</v>
          </cell>
        </row>
        <row r="79">
          <cell r="B79">
            <v>3413550</v>
          </cell>
          <cell r="C79" t="str">
            <v>St Clare's Catholic Primary School</v>
          </cell>
          <cell r="D79">
            <v>192</v>
          </cell>
          <cell r="F79">
            <v>192</v>
          </cell>
          <cell r="G79">
            <v>192</v>
          </cell>
        </row>
        <row r="80">
          <cell r="B80">
            <v>3413001</v>
          </cell>
          <cell r="C80" t="str">
            <v>St Cleopas' CofE Primary School</v>
          </cell>
          <cell r="D80">
            <v>244</v>
          </cell>
          <cell r="E80">
            <v>8.75</v>
          </cell>
          <cell r="F80">
            <v>252.75</v>
          </cell>
          <cell r="G80">
            <v>244</v>
          </cell>
        </row>
        <row r="81">
          <cell r="B81">
            <v>3413551</v>
          </cell>
          <cell r="C81" t="str">
            <v>St Cuthbert's Catholic Primary School</v>
          </cell>
          <cell r="D81">
            <v>202</v>
          </cell>
          <cell r="F81">
            <v>202</v>
          </cell>
          <cell r="G81">
            <v>202</v>
          </cell>
        </row>
        <row r="82">
          <cell r="B82">
            <v>3413527</v>
          </cell>
          <cell r="C82" t="str">
            <v>St Finbar's Catholic Primary School</v>
          </cell>
          <cell r="D82">
            <v>157</v>
          </cell>
          <cell r="F82">
            <v>157</v>
          </cell>
          <cell r="G82">
            <v>157</v>
          </cell>
        </row>
        <row r="83">
          <cell r="B83">
            <v>3413553</v>
          </cell>
          <cell r="C83" t="str">
            <v>St Francis de Sales RC Infant School</v>
          </cell>
          <cell r="D83">
            <v>344</v>
          </cell>
          <cell r="F83">
            <v>344</v>
          </cell>
          <cell r="G83">
            <v>344</v>
          </cell>
        </row>
        <row r="84">
          <cell r="B84">
            <v>3413552</v>
          </cell>
          <cell r="C84" t="str">
            <v>St Francis de Sales RC Junior School</v>
          </cell>
          <cell r="D84">
            <v>421</v>
          </cell>
          <cell r="F84">
            <v>421</v>
          </cell>
          <cell r="G84">
            <v>421</v>
          </cell>
        </row>
        <row r="85">
          <cell r="B85">
            <v>3413633</v>
          </cell>
          <cell r="C85" t="str">
            <v>St Gregory's Catholic Primary School</v>
          </cell>
          <cell r="D85">
            <v>196</v>
          </cell>
          <cell r="F85">
            <v>196</v>
          </cell>
          <cell r="G85">
            <v>196</v>
          </cell>
        </row>
        <row r="86">
          <cell r="B86">
            <v>3413558</v>
          </cell>
          <cell r="C86" t="str">
            <v>St Hugh's Catholic Primary School</v>
          </cell>
          <cell r="D86">
            <v>157</v>
          </cell>
          <cell r="F86">
            <v>157</v>
          </cell>
          <cell r="G86">
            <v>157</v>
          </cell>
        </row>
        <row r="87">
          <cell r="B87">
            <v>3412234</v>
          </cell>
          <cell r="C87" t="str">
            <v>St John's Catholic Primary School</v>
          </cell>
          <cell r="D87">
            <v>408</v>
          </cell>
          <cell r="F87">
            <v>408</v>
          </cell>
          <cell r="G87">
            <v>408</v>
          </cell>
        </row>
        <row r="88">
          <cell r="B88">
            <v>3412004</v>
          </cell>
          <cell r="C88" t="str">
            <v>St Margaret's Anfield CE Primary School</v>
          </cell>
          <cell r="D88">
            <v>394</v>
          </cell>
          <cell r="F88">
            <v>394</v>
          </cell>
          <cell r="G88">
            <v>394</v>
          </cell>
        </row>
        <row r="89">
          <cell r="B89">
            <v>3413327</v>
          </cell>
          <cell r="C89" t="str">
            <v>St Mary's CofE Primary School, West Derby</v>
          </cell>
          <cell r="D89">
            <v>211</v>
          </cell>
          <cell r="F89">
            <v>211</v>
          </cell>
          <cell r="G89">
            <v>211</v>
          </cell>
        </row>
        <row r="90">
          <cell r="B90">
            <v>3412233</v>
          </cell>
          <cell r="C90" t="str">
            <v>St Matthew's Catholic Primary School</v>
          </cell>
          <cell r="D90">
            <v>404</v>
          </cell>
          <cell r="F90">
            <v>404</v>
          </cell>
          <cell r="G90">
            <v>404</v>
          </cell>
        </row>
        <row r="91">
          <cell r="B91">
            <v>3412237</v>
          </cell>
          <cell r="C91" t="str">
            <v>St Michael-in-the-Hamlet Primary School</v>
          </cell>
          <cell r="D91">
            <v>414</v>
          </cell>
          <cell r="F91">
            <v>414</v>
          </cell>
          <cell r="G91">
            <v>414</v>
          </cell>
        </row>
        <row r="92">
          <cell r="B92">
            <v>3413571</v>
          </cell>
          <cell r="C92" t="str">
            <v>St Michael's Catholic Primary School</v>
          </cell>
          <cell r="D92">
            <v>351</v>
          </cell>
          <cell r="F92">
            <v>351</v>
          </cell>
          <cell r="G92">
            <v>351</v>
          </cell>
        </row>
        <row r="93">
          <cell r="B93">
            <v>3413573</v>
          </cell>
          <cell r="C93" t="str">
            <v>St Nicholas's Catholic Primary School</v>
          </cell>
          <cell r="D93">
            <v>148</v>
          </cell>
          <cell r="F93">
            <v>148</v>
          </cell>
          <cell r="G93">
            <v>148</v>
          </cell>
        </row>
        <row r="94">
          <cell r="B94">
            <v>3412037</v>
          </cell>
          <cell r="C94" t="str">
            <v>St Oswalds Catholic Primary School</v>
          </cell>
          <cell r="D94">
            <v>559</v>
          </cell>
          <cell r="F94">
            <v>559</v>
          </cell>
          <cell r="G94">
            <v>559</v>
          </cell>
        </row>
        <row r="95">
          <cell r="B95">
            <v>3413635</v>
          </cell>
          <cell r="C95" t="str">
            <v>St Paschal Baylon Catholic Primary School</v>
          </cell>
          <cell r="D95">
            <v>393</v>
          </cell>
          <cell r="F95">
            <v>393</v>
          </cell>
          <cell r="G95">
            <v>393</v>
          </cell>
        </row>
        <row r="96">
          <cell r="B96">
            <v>3413582</v>
          </cell>
          <cell r="C96" t="str">
            <v>St Patrick's Catholic Primary School</v>
          </cell>
          <cell r="D96">
            <v>209</v>
          </cell>
          <cell r="F96">
            <v>209</v>
          </cell>
          <cell r="G96">
            <v>209</v>
          </cell>
        </row>
        <row r="97">
          <cell r="B97">
            <v>3413606</v>
          </cell>
          <cell r="C97" t="str">
            <v>St Paul's and St Timothy's RC Infant School</v>
          </cell>
          <cell r="D97">
            <v>355</v>
          </cell>
          <cell r="F97">
            <v>355</v>
          </cell>
          <cell r="G97">
            <v>355</v>
          </cell>
        </row>
        <row r="98">
          <cell r="B98">
            <v>3413584</v>
          </cell>
          <cell r="C98" t="str">
            <v>St Paul's Catholic Junior School</v>
          </cell>
          <cell r="D98">
            <v>491</v>
          </cell>
          <cell r="F98">
            <v>491</v>
          </cell>
          <cell r="G98">
            <v>491</v>
          </cell>
        </row>
        <row r="99">
          <cell r="B99">
            <v>3413588</v>
          </cell>
          <cell r="C99" t="str">
            <v>St Sebastian'sRC Primary School </v>
          </cell>
          <cell r="D99">
            <v>212</v>
          </cell>
          <cell r="F99">
            <v>212</v>
          </cell>
          <cell r="G99">
            <v>212</v>
          </cell>
        </row>
        <row r="100">
          <cell r="B100">
            <v>3413967</v>
          </cell>
          <cell r="C100" t="str">
            <v>St Teresa of Lisieux Catholic Primary School</v>
          </cell>
          <cell r="D100">
            <v>453</v>
          </cell>
          <cell r="F100">
            <v>453</v>
          </cell>
          <cell r="G100">
            <v>453</v>
          </cell>
        </row>
        <row r="101">
          <cell r="B101">
            <v>3413594</v>
          </cell>
          <cell r="C101" t="str">
            <v>St Vincent de Paul Catholic Primary School</v>
          </cell>
          <cell r="D101">
            <v>220</v>
          </cell>
          <cell r="F101">
            <v>220</v>
          </cell>
          <cell r="G101">
            <v>220</v>
          </cell>
        </row>
        <row r="102">
          <cell r="B102">
            <v>3412238</v>
          </cell>
          <cell r="C102" t="str">
            <v>Stockton Wood Community Primary School</v>
          </cell>
          <cell r="D102">
            <v>314</v>
          </cell>
          <cell r="F102">
            <v>314</v>
          </cell>
          <cell r="G102">
            <v>314</v>
          </cell>
        </row>
        <row r="103">
          <cell r="B103">
            <v>3412149</v>
          </cell>
          <cell r="C103" t="str">
            <v>Sudley Infant School</v>
          </cell>
          <cell r="D103">
            <v>356</v>
          </cell>
          <cell r="F103">
            <v>356</v>
          </cell>
          <cell r="G103">
            <v>356</v>
          </cell>
        </row>
        <row r="104">
          <cell r="B104">
            <v>3412180</v>
          </cell>
          <cell r="C104" t="str">
            <v>Sudley Junior School</v>
          </cell>
          <cell r="D104">
            <v>385</v>
          </cell>
          <cell r="E104">
            <v>17.5</v>
          </cell>
          <cell r="F104">
            <v>402.5</v>
          </cell>
          <cell r="G104">
            <v>385</v>
          </cell>
        </row>
        <row r="105">
          <cell r="B105">
            <v>3413963</v>
          </cell>
          <cell r="C105" t="str">
            <v>The Trinity Catholic Primary School</v>
          </cell>
          <cell r="D105">
            <v>303</v>
          </cell>
          <cell r="F105">
            <v>303</v>
          </cell>
          <cell r="G105">
            <v>303</v>
          </cell>
        </row>
        <row r="106">
          <cell r="B106">
            <v>3413015</v>
          </cell>
          <cell r="C106" t="str">
            <v>Wavertree Church of England School</v>
          </cell>
          <cell r="D106">
            <v>163</v>
          </cell>
          <cell r="F106">
            <v>163</v>
          </cell>
          <cell r="G106">
            <v>163</v>
          </cell>
        </row>
        <row r="107">
          <cell r="B107">
            <v>3412236</v>
          </cell>
          <cell r="C107" t="str">
            <v>Wellesbourne Community Primary School</v>
          </cell>
          <cell r="D107">
            <v>360</v>
          </cell>
          <cell r="F107">
            <v>360</v>
          </cell>
          <cell r="G107">
            <v>360</v>
          </cell>
        </row>
        <row r="108">
          <cell r="B108">
            <v>3412128</v>
          </cell>
          <cell r="C108" t="str">
            <v>Whitefield Primary School</v>
          </cell>
          <cell r="D108">
            <v>281</v>
          </cell>
          <cell r="F108">
            <v>281</v>
          </cell>
          <cell r="G108">
            <v>281</v>
          </cell>
        </row>
        <row r="109">
          <cell r="B109">
            <v>3412166</v>
          </cell>
          <cell r="C109" t="str">
            <v>Windsor Community Primary School</v>
          </cell>
          <cell r="D109">
            <v>211</v>
          </cell>
          <cell r="F109">
            <v>211</v>
          </cell>
          <cell r="G109">
            <v>211</v>
          </cell>
        </row>
        <row r="110">
          <cell r="B110">
            <v>3412009</v>
          </cell>
          <cell r="C110" t="str">
            <v>Woolton Primary School</v>
          </cell>
          <cell r="D110">
            <v>611</v>
          </cell>
          <cell r="F110">
            <v>611</v>
          </cell>
          <cell r="G110">
            <v>611</v>
          </cell>
        </row>
        <row r="111">
          <cell r="B111">
            <v>3412042</v>
          </cell>
          <cell r="C111" t="str">
            <v>Runnymede St Edwards RC School</v>
          </cell>
          <cell r="D111">
            <v>229</v>
          </cell>
          <cell r="F111">
            <v>229</v>
          </cell>
          <cell r="G111">
            <v>229</v>
          </cell>
        </row>
        <row r="112">
          <cell r="C112" t="str">
            <v>TOTAL MAINTAINED SCHOOLS</v>
          </cell>
          <cell r="D112">
            <v>34999</v>
          </cell>
          <cell r="E112">
            <v>125.41666666666667</v>
          </cell>
          <cell r="F112">
            <v>35124.41666666667</v>
          </cell>
          <cell r="G112">
            <v>34999</v>
          </cell>
        </row>
        <row r="114">
          <cell r="B114">
            <v>3413306</v>
          </cell>
          <cell r="C114" t="str">
            <v>Bishop Martin CofE Primary School</v>
          </cell>
          <cell r="D114">
            <v>209</v>
          </cell>
          <cell r="F114">
            <v>209</v>
          </cell>
          <cell r="G114">
            <v>209</v>
          </cell>
        </row>
        <row r="115">
          <cell r="B115">
            <v>3412041</v>
          </cell>
          <cell r="C115" t="str">
            <v>Croxteth Community Primary School</v>
          </cell>
          <cell r="D115">
            <v>285</v>
          </cell>
          <cell r="F115">
            <v>285</v>
          </cell>
          <cell r="G115">
            <v>285</v>
          </cell>
        </row>
        <row r="116">
          <cell r="B116">
            <v>3412040</v>
          </cell>
          <cell r="C116" t="str">
            <v>Garston CofE Primary School</v>
          </cell>
          <cell r="D116">
            <v>194</v>
          </cell>
          <cell r="F116">
            <v>194</v>
          </cell>
          <cell r="G116">
            <v>194</v>
          </cell>
        </row>
        <row r="117">
          <cell r="B117">
            <v>3412030</v>
          </cell>
          <cell r="C117" t="str">
            <v>Heygreen Primary School</v>
          </cell>
          <cell r="D117">
            <v>202</v>
          </cell>
          <cell r="F117">
            <v>202</v>
          </cell>
          <cell r="G117">
            <v>202</v>
          </cell>
        </row>
        <row r="118">
          <cell r="B118">
            <v>3412020</v>
          </cell>
          <cell r="C118" t="str">
            <v>LIPA Primary School</v>
          </cell>
          <cell r="D118">
            <v>356</v>
          </cell>
          <cell r="F118">
            <v>356</v>
          </cell>
          <cell r="G118">
            <v>356</v>
          </cell>
        </row>
        <row r="119">
          <cell r="B119">
            <v>3412223</v>
          </cell>
          <cell r="C119" t="str">
            <v>New Park Primary School</v>
          </cell>
          <cell r="D119">
            <v>412</v>
          </cell>
          <cell r="F119">
            <v>412</v>
          </cell>
          <cell r="G119">
            <v>412</v>
          </cell>
        </row>
        <row r="120">
          <cell r="B120">
            <v>3413966</v>
          </cell>
          <cell r="C120" t="str">
            <v>Roscoe Primary School</v>
          </cell>
          <cell r="D120">
            <v>203</v>
          </cell>
          <cell r="F120">
            <v>203</v>
          </cell>
          <cell r="G120">
            <v>203</v>
          </cell>
        </row>
        <row r="121">
          <cell r="B121">
            <v>3413011</v>
          </cell>
          <cell r="C121" t="str">
            <v>St Silas CofE Primary School</v>
          </cell>
          <cell r="D121">
            <v>286</v>
          </cell>
          <cell r="E121">
            <v>8.75</v>
          </cell>
          <cell r="F121">
            <v>294.75</v>
          </cell>
          <cell r="G121">
            <v>286</v>
          </cell>
        </row>
        <row r="122">
          <cell r="B122">
            <v>3413020</v>
          </cell>
          <cell r="C122" t="str">
            <v>The Beacon CofE Primary School</v>
          </cell>
          <cell r="D122">
            <v>363</v>
          </cell>
          <cell r="F122">
            <v>363</v>
          </cell>
          <cell r="G122">
            <v>363</v>
          </cell>
        </row>
        <row r="123">
          <cell r="C123" t="str">
            <v>TOTAL ACADEMIES</v>
          </cell>
          <cell r="D123">
            <v>2510</v>
          </cell>
          <cell r="E123">
            <v>8.75</v>
          </cell>
          <cell r="F123">
            <v>2518.75</v>
          </cell>
          <cell r="G123">
            <v>2510</v>
          </cell>
        </row>
        <row r="124">
          <cell r="D124">
            <v>37509</v>
          </cell>
          <cell r="E124">
            <v>134.16666666666669</v>
          </cell>
          <cell r="F124">
            <v>37643.16666666667</v>
          </cell>
          <cell r="G124">
            <v>37509</v>
          </cell>
        </row>
        <row r="126">
          <cell r="B126">
            <v>3414421</v>
          </cell>
          <cell r="C126" t="str">
            <v>Alsop High School</v>
          </cell>
          <cell r="D126">
            <v>1287</v>
          </cell>
          <cell r="F126">
            <v>1287</v>
          </cell>
          <cell r="G126">
            <v>1287</v>
          </cell>
        </row>
        <row r="127">
          <cell r="B127">
            <v>3414796</v>
          </cell>
          <cell r="C127" t="str">
            <v>Archbishop Beck Catholic Sports College</v>
          </cell>
          <cell r="D127">
            <v>928</v>
          </cell>
          <cell r="F127">
            <v>928</v>
          </cell>
          <cell r="G127">
            <v>928</v>
          </cell>
        </row>
        <row r="128">
          <cell r="B128">
            <v>3414781</v>
          </cell>
          <cell r="C128" t="str">
            <v>Archbishop Blanch School</v>
          </cell>
          <cell r="D128">
            <v>789</v>
          </cell>
          <cell r="E128">
            <v>17.5</v>
          </cell>
          <cell r="F128">
            <v>806.5</v>
          </cell>
          <cell r="G128">
            <v>789</v>
          </cell>
        </row>
        <row r="129">
          <cell r="B129">
            <v>3414425</v>
          </cell>
          <cell r="C129" t="str">
            <v>Broadgreen International School</v>
          </cell>
          <cell r="D129">
            <v>945</v>
          </cell>
          <cell r="F129">
            <v>945</v>
          </cell>
          <cell r="G129">
            <v>945</v>
          </cell>
        </row>
        <row r="130">
          <cell r="B130">
            <v>3414792</v>
          </cell>
          <cell r="C130" t="str">
            <v>Broughton Hall High School</v>
          </cell>
          <cell r="D130">
            <v>1042</v>
          </cell>
          <cell r="F130">
            <v>1042</v>
          </cell>
          <cell r="G130">
            <v>1042</v>
          </cell>
        </row>
        <row r="131">
          <cell r="B131">
            <v>3414427</v>
          </cell>
          <cell r="C131" t="str">
            <v>Calderstones School</v>
          </cell>
          <cell r="D131">
            <v>1312</v>
          </cell>
          <cell r="F131">
            <v>1312</v>
          </cell>
          <cell r="G131">
            <v>1312</v>
          </cell>
        </row>
        <row r="132">
          <cell r="B132">
            <v>3414793</v>
          </cell>
          <cell r="C132" t="str">
            <v>Cardinal Heenan Catholic High School</v>
          </cell>
          <cell r="D132">
            <v>1186</v>
          </cell>
          <cell r="F132">
            <v>1186</v>
          </cell>
          <cell r="G132">
            <v>1186</v>
          </cell>
        </row>
        <row r="133">
          <cell r="B133">
            <v>3414420</v>
          </cell>
          <cell r="C133" t="str">
            <v>Fazakerley High School</v>
          </cell>
          <cell r="D133">
            <v>811</v>
          </cell>
          <cell r="F133">
            <v>811</v>
          </cell>
          <cell r="G133">
            <v>811</v>
          </cell>
        </row>
        <row r="134">
          <cell r="B134">
            <v>3414429</v>
          </cell>
          <cell r="C134" t="str">
            <v>Gateacre Comprehensive School</v>
          </cell>
          <cell r="D134">
            <v>869</v>
          </cell>
          <cell r="F134">
            <v>869</v>
          </cell>
          <cell r="G134">
            <v>869</v>
          </cell>
        </row>
        <row r="135">
          <cell r="B135">
            <v>3414404</v>
          </cell>
          <cell r="C135" t="str">
            <v>Holly Lodge Girls College</v>
          </cell>
          <cell r="D135">
            <v>853</v>
          </cell>
          <cell r="F135">
            <v>853</v>
          </cell>
          <cell r="G135">
            <v>853</v>
          </cell>
        </row>
        <row r="136">
          <cell r="B136">
            <v>3414690</v>
          </cell>
          <cell r="C136" t="str">
            <v>King David High School</v>
          </cell>
          <cell r="D136">
            <v>587</v>
          </cell>
          <cell r="F136">
            <v>587</v>
          </cell>
          <cell r="G136">
            <v>587</v>
          </cell>
        </row>
        <row r="137">
          <cell r="B137">
            <v>3414782</v>
          </cell>
          <cell r="C137" t="str">
            <v>Notre Dame Catholic College</v>
          </cell>
          <cell r="D137">
            <v>816</v>
          </cell>
          <cell r="E137">
            <v>17.5</v>
          </cell>
          <cell r="F137">
            <v>833.5</v>
          </cell>
          <cell r="G137">
            <v>816</v>
          </cell>
        </row>
        <row r="138">
          <cell r="B138">
            <v>3415403</v>
          </cell>
          <cell r="C138" t="str">
            <v>St Hilda's Church of England High School</v>
          </cell>
          <cell r="D138">
            <v>835</v>
          </cell>
          <cell r="F138">
            <v>835</v>
          </cell>
          <cell r="G138">
            <v>835</v>
          </cell>
        </row>
        <row r="139">
          <cell r="B139">
            <v>3414794</v>
          </cell>
          <cell r="C139" t="str">
            <v>St John Bosco Arts College</v>
          </cell>
          <cell r="D139">
            <v>898</v>
          </cell>
          <cell r="F139">
            <v>898</v>
          </cell>
          <cell r="G139">
            <v>898</v>
          </cell>
        </row>
        <row r="140">
          <cell r="B140">
            <v>3414790</v>
          </cell>
          <cell r="C140" t="str">
            <v>St Julie's Catholic High School</v>
          </cell>
          <cell r="D140">
            <v>911</v>
          </cell>
          <cell r="F140">
            <v>911</v>
          </cell>
          <cell r="G140">
            <v>911</v>
          </cell>
        </row>
        <row r="141">
          <cell r="C141" t="str">
            <v>TOTAL MAINTAINED SCHOOLS</v>
          </cell>
          <cell r="D141">
            <v>14069</v>
          </cell>
          <cell r="E141">
            <v>35</v>
          </cell>
          <cell r="F141">
            <v>14104</v>
          </cell>
          <cell r="G141">
            <v>14069</v>
          </cell>
        </row>
        <row r="143">
          <cell r="B143">
            <v>3414787</v>
          </cell>
          <cell r="C143" t="str">
            <v>Bellerive FCJ Catholic College</v>
          </cell>
          <cell r="D143">
            <v>759</v>
          </cell>
          <cell r="F143">
            <v>759</v>
          </cell>
          <cell r="G143">
            <v>759</v>
          </cell>
        </row>
        <row r="144">
          <cell r="B144">
            <v>3414001</v>
          </cell>
          <cell r="C144" t="str">
            <v>Childwall Sports and Science Academy</v>
          </cell>
          <cell r="D144">
            <v>877</v>
          </cell>
          <cell r="F144">
            <v>877</v>
          </cell>
          <cell r="G144">
            <v>877</v>
          </cell>
        </row>
        <row r="145">
          <cell r="B145">
            <v>3414000</v>
          </cell>
          <cell r="C145" t="str">
            <v>King's Leadership Academy</v>
          </cell>
          <cell r="D145">
            <v>613</v>
          </cell>
          <cell r="F145">
            <v>613</v>
          </cell>
          <cell r="G145">
            <v>613</v>
          </cell>
        </row>
        <row r="146">
          <cell r="B146">
            <v>3414002</v>
          </cell>
          <cell r="C146" t="str">
            <v>Liverpool Life Sciences UTC</v>
          </cell>
          <cell r="D146">
            <v>186</v>
          </cell>
          <cell r="F146">
            <v>186</v>
          </cell>
          <cell r="G146">
            <v>186</v>
          </cell>
        </row>
        <row r="147">
          <cell r="B147">
            <v>3416906</v>
          </cell>
          <cell r="C147" t="str">
            <v>North Liverpool Academy</v>
          </cell>
          <cell r="D147">
            <v>1207</v>
          </cell>
          <cell r="F147">
            <v>1207</v>
          </cell>
          <cell r="G147">
            <v>1207</v>
          </cell>
        </row>
        <row r="148">
          <cell r="B148">
            <v>3415900</v>
          </cell>
          <cell r="C148" t="str">
            <v>St Edward's College</v>
          </cell>
          <cell r="D148">
            <v>837</v>
          </cell>
          <cell r="E148">
            <v>10</v>
          </cell>
          <cell r="F148">
            <v>847</v>
          </cell>
          <cell r="G148">
            <v>837</v>
          </cell>
        </row>
        <row r="149">
          <cell r="B149">
            <v>3415400</v>
          </cell>
          <cell r="C149" t="str">
            <v>St Francis Xavier's College</v>
          </cell>
          <cell r="D149">
            <v>966</v>
          </cell>
          <cell r="E149">
            <v>19</v>
          </cell>
          <cell r="F149">
            <v>985</v>
          </cell>
          <cell r="G149">
            <v>966</v>
          </cell>
        </row>
        <row r="150">
          <cell r="B150">
            <v>3415402</v>
          </cell>
          <cell r="C150" t="str">
            <v>St Margaret's Church of England Academy</v>
          </cell>
          <cell r="D150">
            <v>847</v>
          </cell>
          <cell r="F150">
            <v>847</v>
          </cell>
          <cell r="G150">
            <v>847</v>
          </cell>
        </row>
        <row r="151">
          <cell r="B151">
            <v>3414009</v>
          </cell>
          <cell r="C151" t="str">
            <v>The Academy of St Francis of Assisi</v>
          </cell>
          <cell r="D151">
            <v>857</v>
          </cell>
          <cell r="F151">
            <v>857</v>
          </cell>
          <cell r="G151">
            <v>857</v>
          </cell>
        </row>
        <row r="152">
          <cell r="B152">
            <v>3416908</v>
          </cell>
          <cell r="C152" t="str">
            <v>The Academy of St Nicholas</v>
          </cell>
          <cell r="D152">
            <v>581</v>
          </cell>
          <cell r="F152">
            <v>581</v>
          </cell>
          <cell r="G152">
            <v>581</v>
          </cell>
        </row>
        <row r="153">
          <cell r="B153">
            <v>3416907</v>
          </cell>
          <cell r="C153" t="str">
            <v>The Belvedere Academy</v>
          </cell>
          <cell r="D153">
            <v>699</v>
          </cell>
          <cell r="E153">
            <v>25</v>
          </cell>
          <cell r="F153">
            <v>724</v>
          </cell>
          <cell r="G153">
            <v>699</v>
          </cell>
        </row>
        <row r="154">
          <cell r="B154">
            <v>3415404</v>
          </cell>
          <cell r="C154" t="str">
            <v>The Blue Coat School</v>
          </cell>
          <cell r="D154">
            <v>878</v>
          </cell>
          <cell r="F154">
            <v>878</v>
          </cell>
          <cell r="G154">
            <v>878</v>
          </cell>
        </row>
        <row r="155">
          <cell r="B155">
            <v>3414797</v>
          </cell>
          <cell r="C155" t="str">
            <v>The De La Salle Academy</v>
          </cell>
          <cell r="D155">
            <v>390</v>
          </cell>
          <cell r="F155">
            <v>390</v>
          </cell>
          <cell r="G155">
            <v>390</v>
          </cell>
        </row>
        <row r="156">
          <cell r="B156">
            <v>3414003</v>
          </cell>
          <cell r="C156" t="str">
            <v>The Studio School</v>
          </cell>
          <cell r="D156">
            <v>153</v>
          </cell>
          <cell r="F156">
            <v>153</v>
          </cell>
          <cell r="G156">
            <v>153</v>
          </cell>
        </row>
        <row r="157">
          <cell r="B157">
            <v>3414306</v>
          </cell>
          <cell r="C157" t="str">
            <v>West Derby</v>
          </cell>
          <cell r="D157">
            <v>887</v>
          </cell>
          <cell r="F157">
            <v>887</v>
          </cell>
          <cell r="G157">
            <v>887</v>
          </cell>
        </row>
        <row r="158">
          <cell r="C158" t="str">
            <v>TOTAL ACADEMIES</v>
          </cell>
          <cell r="D158">
            <v>10737</v>
          </cell>
          <cell r="E158">
            <v>54</v>
          </cell>
          <cell r="F158">
            <v>10791</v>
          </cell>
          <cell r="G158">
            <v>10737</v>
          </cell>
        </row>
        <row r="159">
          <cell r="D159">
            <v>15107</v>
          </cell>
          <cell r="E159">
            <v>89</v>
          </cell>
          <cell r="F159">
            <v>15196</v>
          </cell>
        </row>
        <row r="160">
          <cell r="B160">
            <v>3414004</v>
          </cell>
          <cell r="C160" t="str">
            <v>Liverpool College School Trust Primary</v>
          </cell>
          <cell r="D160">
            <v>556</v>
          </cell>
          <cell r="E160">
            <v>15.75</v>
          </cell>
          <cell r="F160">
            <v>571.75</v>
          </cell>
          <cell r="G160">
            <v>556</v>
          </cell>
        </row>
        <row r="161">
          <cell r="B161">
            <v>3414004</v>
          </cell>
          <cell r="C161" t="str">
            <v>Liverpool College School Trust Secondary</v>
          </cell>
          <cell r="D161">
            <v>721</v>
          </cell>
          <cell r="F161">
            <v>721</v>
          </cell>
          <cell r="G161">
            <v>721</v>
          </cell>
        </row>
        <row r="162">
          <cell r="B162">
            <v>3414004</v>
          </cell>
          <cell r="C162" t="str">
            <v>Liverpool College Indep School Trust </v>
          </cell>
          <cell r="D162">
            <v>1277</v>
          </cell>
          <cell r="E162">
            <v>15.75</v>
          </cell>
          <cell r="F162">
            <v>1292.75</v>
          </cell>
          <cell r="G162">
            <v>1277</v>
          </cell>
        </row>
        <row r="165">
          <cell r="D165" t="str">
            <v>APT</v>
          </cell>
          <cell r="E165" t="str">
            <v>Annex A</v>
          </cell>
          <cell r="F165" t="str">
            <v>Diff</v>
          </cell>
          <cell r="G165" t="str">
            <v>Notes</v>
          </cell>
        </row>
        <row r="166">
          <cell r="C166" t="str">
            <v>Pimary Maintained</v>
          </cell>
          <cell r="D166">
            <v>35124.41666666667</v>
          </cell>
          <cell r="E166">
            <v>35124.416666666664</v>
          </cell>
          <cell r="F166">
            <v>0</v>
          </cell>
        </row>
        <row r="167">
          <cell r="C167" t="str">
            <v>Secondary Maintained</v>
          </cell>
          <cell r="D167">
            <v>14104</v>
          </cell>
          <cell r="E167">
            <v>12817</v>
          </cell>
          <cell r="F167">
            <v>1287</v>
          </cell>
          <cell r="G167" t="str">
            <v>Alsop (1287)</v>
          </cell>
        </row>
        <row r="168">
          <cell r="C168" t="str">
            <v>Primary Aacademies</v>
          </cell>
          <cell r="D168">
            <v>2518.75</v>
          </cell>
          <cell r="E168">
            <v>2518.75</v>
          </cell>
          <cell r="F168">
            <v>0</v>
          </cell>
        </row>
        <row r="169">
          <cell r="C169" t="str">
            <v>Secondary Academies &amp; Free Schools</v>
          </cell>
          <cell r="D169">
            <v>10791</v>
          </cell>
          <cell r="E169">
            <v>12799</v>
          </cell>
          <cell r="F169">
            <v>-2008</v>
          </cell>
          <cell r="G169" t="str">
            <v>Alsop (1287) &amp; Liverpool Col Secondary (721)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7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6" sqref="B16"/>
    </sheetView>
  </sheetViews>
  <sheetFormatPr defaultColWidth="9.140625" defaultRowHeight="12.75"/>
  <cols>
    <col min="1" max="1" width="42.28125" style="0" customWidth="1"/>
    <col min="2" max="2" width="9.8515625" style="0" bestFit="1" customWidth="1"/>
    <col min="3" max="3" width="13.7109375" style="0" customWidth="1"/>
    <col min="4" max="4" width="14.421875" style="0" customWidth="1"/>
    <col min="5" max="5" width="13.00390625" style="0" customWidth="1"/>
    <col min="6" max="6" width="13.7109375" style="0" bestFit="1" customWidth="1"/>
    <col min="7" max="7" width="12.7109375" style="0" bestFit="1" customWidth="1"/>
    <col min="8" max="8" width="12.28125" style="0" customWidth="1"/>
    <col min="9" max="9" width="13.00390625" style="0" customWidth="1"/>
    <col min="10" max="10" width="12.28125" style="0" customWidth="1"/>
    <col min="11" max="11" width="14.00390625" style="0" customWidth="1"/>
    <col min="12" max="12" width="1.7109375" style="0" customWidth="1"/>
    <col min="13" max="13" width="13.421875" style="0" customWidth="1"/>
    <col min="14" max="14" width="1.7109375" style="0" customWidth="1"/>
    <col min="15" max="15" width="13.421875" style="0" customWidth="1"/>
    <col min="16" max="16" width="1.7109375" style="0" customWidth="1"/>
    <col min="17" max="18" width="14.140625" style="0" customWidth="1"/>
    <col min="19" max="19" width="1.7109375" style="0" customWidth="1"/>
    <col min="20" max="20" width="14.00390625" style="0" customWidth="1"/>
    <col min="21" max="21" width="12.7109375" style="0" customWidth="1"/>
    <col min="22" max="22" width="14.140625" style="0" customWidth="1"/>
    <col min="23" max="23" width="1.8515625" style="0" customWidth="1"/>
    <col min="24" max="24" width="13.7109375" style="95" customWidth="1"/>
    <col min="25" max="26" width="13.7109375" style="0" customWidth="1"/>
    <col min="28" max="28" width="12.28125" style="0" bestFit="1" customWidth="1"/>
    <col min="29" max="29" width="12.7109375" style="0" bestFit="1" customWidth="1"/>
    <col min="30" max="30" width="12.00390625" style="0" bestFit="1" customWidth="1"/>
    <col min="31" max="31" width="14.7109375" style="0" bestFit="1" customWidth="1"/>
    <col min="32" max="32" width="12.7109375" style="0" bestFit="1" customWidth="1"/>
    <col min="33" max="33" width="13.28125" style="0" bestFit="1" customWidth="1"/>
    <col min="34" max="34" width="13.421875" style="0" bestFit="1" customWidth="1"/>
  </cols>
  <sheetData>
    <row r="1" spans="1:24" ht="12.75" customHeight="1">
      <c r="A1" s="1" t="s">
        <v>0</v>
      </c>
      <c r="C1" s="23"/>
      <c r="D1" s="26"/>
      <c r="E1" s="26"/>
      <c r="F1" s="26"/>
      <c r="J1" s="23" t="s">
        <v>226</v>
      </c>
      <c r="Q1" s="26"/>
      <c r="R1" s="22"/>
      <c r="T1" s="23" t="s">
        <v>455</v>
      </c>
      <c r="U1" s="3"/>
      <c r="V1" s="3"/>
      <c r="W1" s="3"/>
      <c r="X1" s="95" t="s">
        <v>176</v>
      </c>
    </row>
    <row r="2" spans="1:24" ht="12.75" customHeight="1">
      <c r="A2" s="1" t="s">
        <v>1</v>
      </c>
      <c r="D2" s="23"/>
      <c r="E2" s="23"/>
      <c r="F2" s="23"/>
      <c r="J2" s="23" t="s">
        <v>227</v>
      </c>
      <c r="Q2" s="23"/>
      <c r="T2" s="23" t="s">
        <v>458</v>
      </c>
      <c r="U2" s="3"/>
      <c r="V2" s="3"/>
      <c r="W2" s="3"/>
      <c r="X2" s="95" t="s">
        <v>177</v>
      </c>
    </row>
    <row r="3" spans="1:24" ht="12.75" customHeight="1">
      <c r="A3" s="1" t="s">
        <v>2</v>
      </c>
      <c r="C3" s="80" t="s">
        <v>459</v>
      </c>
      <c r="J3" s="23" t="s">
        <v>228</v>
      </c>
      <c r="Q3" s="23"/>
      <c r="T3" s="79" t="s">
        <v>456</v>
      </c>
      <c r="U3" s="30"/>
      <c r="V3" s="30"/>
      <c r="W3" s="3"/>
      <c r="X3" s="95" t="s">
        <v>234</v>
      </c>
    </row>
    <row r="4" spans="1:26" ht="12.75" customHeight="1">
      <c r="A4" s="1" t="s">
        <v>237</v>
      </c>
      <c r="C4" s="80"/>
      <c r="J4" s="23" t="s">
        <v>267</v>
      </c>
      <c r="Q4" s="23"/>
      <c r="T4" s="23"/>
      <c r="U4" s="3"/>
      <c r="V4" s="3"/>
      <c r="W4" s="3"/>
      <c r="X4" s="95" t="s">
        <v>213</v>
      </c>
      <c r="Y4" s="22"/>
      <c r="Z4" s="22"/>
    </row>
    <row r="5" spans="1:24" ht="12.75">
      <c r="A5" s="1"/>
      <c r="C5" s="80"/>
      <c r="J5" s="23" t="s">
        <v>230</v>
      </c>
      <c r="P5" s="3"/>
      <c r="Q5" s="23"/>
      <c r="T5" s="23"/>
      <c r="U5" s="3"/>
      <c r="V5" s="3"/>
      <c r="W5" s="3"/>
      <c r="X5" s="96" t="s">
        <v>239</v>
      </c>
    </row>
    <row r="6" spans="1:23" ht="12.75">
      <c r="A6" s="1" t="s">
        <v>3</v>
      </c>
      <c r="J6" s="23" t="s">
        <v>229</v>
      </c>
      <c r="L6" s="3"/>
      <c r="M6" s="3"/>
      <c r="N6" s="3"/>
      <c r="O6" s="3"/>
      <c r="P6" s="3"/>
      <c r="Q6" s="23"/>
      <c r="T6" s="23"/>
      <c r="U6" s="3"/>
      <c r="V6" s="3"/>
      <c r="W6" s="3"/>
    </row>
    <row r="7" spans="2:26" ht="12.75" customHeight="1">
      <c r="B7" s="2"/>
      <c r="C7" s="81" t="s">
        <v>237</v>
      </c>
      <c r="D7" s="82"/>
      <c r="E7" s="82"/>
      <c r="F7" s="82"/>
      <c r="G7" s="82"/>
      <c r="H7" s="82"/>
      <c r="I7" s="82"/>
      <c r="J7" s="82"/>
      <c r="K7" s="83"/>
      <c r="L7" s="3"/>
      <c r="M7" s="9" t="s">
        <v>237</v>
      </c>
      <c r="N7" s="3"/>
      <c r="O7" s="9" t="s">
        <v>237</v>
      </c>
      <c r="P7" s="3"/>
      <c r="Q7" s="9" t="s">
        <v>241</v>
      </c>
      <c r="R7" s="9" t="s">
        <v>265</v>
      </c>
      <c r="T7" s="29" t="s">
        <v>237</v>
      </c>
      <c r="U7" s="29" t="s">
        <v>237</v>
      </c>
      <c r="V7" s="29" t="s">
        <v>237</v>
      </c>
      <c r="W7" s="3"/>
      <c r="X7" s="97" t="s">
        <v>237</v>
      </c>
      <c r="Y7" s="9" t="s">
        <v>241</v>
      </c>
      <c r="Z7" s="9" t="s">
        <v>265</v>
      </c>
    </row>
    <row r="8" spans="3:26" ht="15" customHeight="1">
      <c r="C8" s="87" t="s">
        <v>200</v>
      </c>
      <c r="D8" s="82"/>
      <c r="E8" s="82"/>
      <c r="F8" s="82"/>
      <c r="G8" s="82"/>
      <c r="H8" s="82"/>
      <c r="I8" s="82"/>
      <c r="J8" s="82"/>
      <c r="K8" s="83"/>
      <c r="L8" s="3"/>
      <c r="M8" s="90" t="s">
        <v>225</v>
      </c>
      <c r="N8" s="3"/>
      <c r="O8" s="84" t="s">
        <v>206</v>
      </c>
      <c r="P8" s="3"/>
      <c r="Q8" s="84" t="s">
        <v>175</v>
      </c>
      <c r="R8" s="84" t="s">
        <v>175</v>
      </c>
      <c r="T8" s="90" t="s">
        <v>192</v>
      </c>
      <c r="U8" s="90" t="s">
        <v>218</v>
      </c>
      <c r="V8" s="90" t="s">
        <v>219</v>
      </c>
      <c r="W8" s="3"/>
      <c r="X8" s="98" t="s">
        <v>269</v>
      </c>
      <c r="Y8" s="84" t="s">
        <v>266</v>
      </c>
      <c r="Z8" s="84" t="s">
        <v>270</v>
      </c>
    </row>
    <row r="9" spans="3:26" ht="15" customHeight="1">
      <c r="C9" s="84" t="s">
        <v>166</v>
      </c>
      <c r="D9" s="82" t="s">
        <v>163</v>
      </c>
      <c r="E9" s="88"/>
      <c r="F9" s="89"/>
      <c r="G9" s="87" t="s">
        <v>164</v>
      </c>
      <c r="H9" s="88"/>
      <c r="I9" s="89"/>
      <c r="J9" s="90" t="s">
        <v>172</v>
      </c>
      <c r="K9" s="84" t="s">
        <v>165</v>
      </c>
      <c r="L9" s="3"/>
      <c r="M9" s="85"/>
      <c r="N9" s="3"/>
      <c r="O9" s="85"/>
      <c r="P9" s="3"/>
      <c r="Q9" s="85"/>
      <c r="R9" s="85"/>
      <c r="T9" s="85"/>
      <c r="U9" s="85"/>
      <c r="V9" s="85"/>
      <c r="W9" s="3"/>
      <c r="X9" s="99"/>
      <c r="Y9" s="85"/>
      <c r="Z9" s="85"/>
    </row>
    <row r="10" spans="2:26" ht="15" customHeight="1">
      <c r="B10" s="3" t="s">
        <v>4</v>
      </c>
      <c r="C10" s="85"/>
      <c r="D10" s="84" t="s">
        <v>167</v>
      </c>
      <c r="E10" s="91" t="s">
        <v>205</v>
      </c>
      <c r="F10" s="84" t="s">
        <v>168</v>
      </c>
      <c r="G10" s="84" t="s">
        <v>169</v>
      </c>
      <c r="H10" s="84" t="s">
        <v>170</v>
      </c>
      <c r="I10" s="84" t="s">
        <v>171</v>
      </c>
      <c r="J10" s="85"/>
      <c r="K10" s="85"/>
      <c r="L10" s="3"/>
      <c r="M10" s="85"/>
      <c r="N10" s="3"/>
      <c r="O10" s="85"/>
      <c r="P10" s="3"/>
      <c r="Q10" s="85"/>
      <c r="R10" s="85"/>
      <c r="T10" s="85"/>
      <c r="U10" s="85"/>
      <c r="V10" s="85"/>
      <c r="W10" s="3"/>
      <c r="X10" s="99"/>
      <c r="Y10" s="85"/>
      <c r="Z10" s="85"/>
    </row>
    <row r="11" spans="1:26" ht="36" customHeight="1">
      <c r="A11" t="s">
        <v>5</v>
      </c>
      <c r="B11" s="3" t="s">
        <v>6</v>
      </c>
      <c r="C11" s="86"/>
      <c r="D11" s="86"/>
      <c r="E11" s="86"/>
      <c r="F11" s="86"/>
      <c r="G11" s="86"/>
      <c r="H11" s="86"/>
      <c r="I11" s="86"/>
      <c r="J11" s="86"/>
      <c r="K11" s="86"/>
      <c r="L11" s="3"/>
      <c r="M11" s="86"/>
      <c r="N11" s="3"/>
      <c r="O11" s="86"/>
      <c r="P11" s="3"/>
      <c r="Q11" s="86"/>
      <c r="R11" s="86"/>
      <c r="T11" s="86"/>
      <c r="U11" s="86"/>
      <c r="V11" s="86"/>
      <c r="W11" s="3"/>
      <c r="X11" s="100"/>
      <c r="Y11" s="86"/>
      <c r="Z11" s="86"/>
    </row>
    <row r="12" spans="1:26" ht="12.75">
      <c r="A12" s="4" t="s">
        <v>7</v>
      </c>
      <c r="B12" s="4" t="s">
        <v>7</v>
      </c>
      <c r="C12" s="4" t="s">
        <v>7</v>
      </c>
      <c r="D12" s="4" t="s">
        <v>7</v>
      </c>
      <c r="E12" s="4" t="s">
        <v>7</v>
      </c>
      <c r="F12" s="4"/>
      <c r="G12" s="4" t="s">
        <v>7</v>
      </c>
      <c r="H12" s="4"/>
      <c r="I12" s="4"/>
      <c r="J12" s="4" t="s">
        <v>7</v>
      </c>
      <c r="K12" s="4" t="s">
        <v>7</v>
      </c>
      <c r="L12" s="3"/>
      <c r="M12" s="4" t="s">
        <v>7</v>
      </c>
      <c r="N12" s="3"/>
      <c r="O12" s="4" t="s">
        <v>7</v>
      </c>
      <c r="P12" s="3"/>
      <c r="Q12" s="4" t="s">
        <v>7</v>
      </c>
      <c r="R12" s="4" t="s">
        <v>7</v>
      </c>
      <c r="T12" s="4" t="s">
        <v>7</v>
      </c>
      <c r="U12" s="4" t="s">
        <v>7</v>
      </c>
      <c r="V12" s="4" t="s">
        <v>7</v>
      </c>
      <c r="W12" s="3"/>
      <c r="X12" s="101" t="s">
        <v>7</v>
      </c>
      <c r="Y12" s="4" t="s">
        <v>7</v>
      </c>
      <c r="Z12" s="4" t="s">
        <v>7</v>
      </c>
    </row>
    <row r="13" spans="1:18" ht="12.75" customHeight="1">
      <c r="A13" t="s">
        <v>8</v>
      </c>
      <c r="D13" s="22"/>
      <c r="E13" s="22"/>
      <c r="F13" s="22"/>
      <c r="G13" s="22"/>
      <c r="H13" s="22"/>
      <c r="I13" s="22"/>
      <c r="J13" s="25"/>
      <c r="O13" s="25"/>
      <c r="P13" s="25"/>
      <c r="Q13" s="25"/>
      <c r="R13" s="25"/>
    </row>
    <row r="14" spans="3:26" ht="12.75" customHeight="1">
      <c r="C14" s="25"/>
      <c r="D14" s="22"/>
      <c r="E14" s="22"/>
      <c r="F14" s="22"/>
      <c r="G14" s="22"/>
      <c r="H14" s="22"/>
      <c r="I14" s="22"/>
      <c r="J14" s="22"/>
      <c r="K14" s="22"/>
      <c r="L14" s="25"/>
      <c r="M14" s="25"/>
      <c r="N14" s="25"/>
      <c r="O14" s="25"/>
      <c r="P14" s="25"/>
      <c r="Q14" s="25"/>
      <c r="R14" s="25"/>
      <c r="T14" s="30"/>
      <c r="U14" s="30"/>
      <c r="V14" s="30"/>
      <c r="W14" s="3"/>
      <c r="X14" s="102"/>
      <c r="Y14" s="25"/>
      <c r="Z14" s="25"/>
    </row>
    <row r="15" spans="1:26" ht="12.75" customHeight="1">
      <c r="A15" t="s">
        <v>9</v>
      </c>
      <c r="B15" s="8">
        <v>3411006</v>
      </c>
      <c r="C15" s="5">
        <v>464970.3027696187</v>
      </c>
      <c r="D15" s="5">
        <v>0</v>
      </c>
      <c r="E15" s="5">
        <v>0</v>
      </c>
      <c r="F15" s="5">
        <f>D15-E15</f>
        <v>0</v>
      </c>
      <c r="G15" s="5">
        <v>0</v>
      </c>
      <c r="H15" s="5">
        <v>0</v>
      </c>
      <c r="I15" s="5">
        <f>SUM(G15:H15)</f>
        <v>0</v>
      </c>
      <c r="J15" s="5">
        <v>0</v>
      </c>
      <c r="K15" s="6">
        <f>SUM(C15,F15,I15,J15)</f>
        <v>464970.3027696187</v>
      </c>
      <c r="L15" s="3"/>
      <c r="M15" s="3"/>
      <c r="N15" s="3"/>
      <c r="O15" s="5">
        <v>0</v>
      </c>
      <c r="P15" s="3"/>
      <c r="Q15" s="6"/>
      <c r="R15" s="6"/>
      <c r="T15" s="5">
        <v>0</v>
      </c>
      <c r="U15" s="5">
        <v>0</v>
      </c>
      <c r="V15" s="5">
        <v>0</v>
      </c>
      <c r="W15" s="68"/>
      <c r="X15" s="95">
        <v>0</v>
      </c>
      <c r="Y15" s="11"/>
      <c r="Z15" s="11"/>
    </row>
    <row r="16" spans="1:26" ht="12.75">
      <c r="A16" t="s">
        <v>10</v>
      </c>
      <c r="B16" s="8">
        <v>3411001</v>
      </c>
      <c r="C16" s="5">
        <v>389273.11435328936</v>
      </c>
      <c r="D16" s="5">
        <v>0</v>
      </c>
      <c r="E16" s="5">
        <v>0</v>
      </c>
      <c r="F16" s="5">
        <f>D16-E16</f>
        <v>0</v>
      </c>
      <c r="G16" s="5">
        <v>0</v>
      </c>
      <c r="H16" s="5">
        <v>0</v>
      </c>
      <c r="I16" s="5">
        <v>0</v>
      </c>
      <c r="J16" s="5">
        <v>0</v>
      </c>
      <c r="K16" s="6">
        <f>SUM(C16,F16,I16,J16)</f>
        <v>389273.11435328936</v>
      </c>
      <c r="L16" s="3"/>
      <c r="M16" s="3"/>
      <c r="N16" s="3"/>
      <c r="O16" s="5">
        <v>0</v>
      </c>
      <c r="P16" s="3"/>
      <c r="Q16" s="6"/>
      <c r="R16" s="6"/>
      <c r="T16" s="5">
        <v>0</v>
      </c>
      <c r="U16" s="5">
        <v>0</v>
      </c>
      <c r="V16" s="5">
        <v>0</v>
      </c>
      <c r="W16" s="68"/>
      <c r="X16" s="95">
        <v>0</v>
      </c>
      <c r="Y16" s="11"/>
      <c r="Z16" s="11"/>
    </row>
    <row r="17" spans="1:26" ht="12.75">
      <c r="A17" t="s">
        <v>11</v>
      </c>
      <c r="B17" s="8">
        <v>3411002</v>
      </c>
      <c r="C17" s="5">
        <v>593247.7564517804</v>
      </c>
      <c r="D17" s="5">
        <v>0</v>
      </c>
      <c r="E17" s="5">
        <v>0</v>
      </c>
      <c r="F17" s="5">
        <f>D17-E17</f>
        <v>0</v>
      </c>
      <c r="G17" s="5">
        <v>0</v>
      </c>
      <c r="H17" s="5">
        <v>0</v>
      </c>
      <c r="I17" s="5">
        <v>0</v>
      </c>
      <c r="J17" s="5">
        <v>0</v>
      </c>
      <c r="K17" s="6">
        <f>SUM(C17,F17,I17,J17)</f>
        <v>593247.7564517804</v>
      </c>
      <c r="L17" s="3"/>
      <c r="M17" s="3"/>
      <c r="N17" s="3"/>
      <c r="O17" s="5">
        <v>0</v>
      </c>
      <c r="P17" s="3"/>
      <c r="Q17" s="6"/>
      <c r="R17" s="6"/>
      <c r="T17" s="5">
        <v>0</v>
      </c>
      <c r="U17" s="5">
        <v>0</v>
      </c>
      <c r="V17" s="5">
        <v>0</v>
      </c>
      <c r="W17" s="68"/>
      <c r="X17" s="95">
        <v>0</v>
      </c>
      <c r="Y17" s="11"/>
      <c r="Z17" s="11"/>
    </row>
    <row r="18" spans="1:26" ht="12.75">
      <c r="A18" t="s">
        <v>204</v>
      </c>
      <c r="B18" s="8">
        <v>3411005</v>
      </c>
      <c r="C18" s="5">
        <v>726701.7795267488</v>
      </c>
      <c r="D18" s="5">
        <v>0</v>
      </c>
      <c r="E18" s="5">
        <v>0</v>
      </c>
      <c r="F18" s="5">
        <f>D18-E18</f>
        <v>0</v>
      </c>
      <c r="G18" s="5">
        <v>0</v>
      </c>
      <c r="H18" s="5">
        <v>0</v>
      </c>
      <c r="I18" s="5">
        <v>0</v>
      </c>
      <c r="J18" s="5">
        <v>0</v>
      </c>
      <c r="K18" s="6">
        <f>SUM(C18,F18,I18,J18)</f>
        <v>726701.7795267488</v>
      </c>
      <c r="L18" s="3"/>
      <c r="M18" s="3"/>
      <c r="N18" s="3"/>
      <c r="O18" s="5">
        <v>0</v>
      </c>
      <c r="P18" s="3"/>
      <c r="Q18" s="6"/>
      <c r="R18" s="6"/>
      <c r="T18" s="5">
        <v>0</v>
      </c>
      <c r="U18" s="5">
        <v>0</v>
      </c>
      <c r="V18" s="5">
        <v>0</v>
      </c>
      <c r="W18" s="68"/>
      <c r="X18" s="95">
        <v>0</v>
      </c>
      <c r="Y18" s="11"/>
      <c r="Z18" s="11"/>
    </row>
    <row r="19" spans="1:26" ht="12.75">
      <c r="A19" t="s">
        <v>186</v>
      </c>
      <c r="B19" s="8">
        <v>3411003</v>
      </c>
      <c r="C19" s="5">
        <v>835011.8407735627</v>
      </c>
      <c r="D19" s="5">
        <v>0</v>
      </c>
      <c r="E19" s="5">
        <v>0</v>
      </c>
      <c r="F19" s="5">
        <f>D19-E19</f>
        <v>0</v>
      </c>
      <c r="G19" s="5">
        <v>0</v>
      </c>
      <c r="H19" s="5">
        <v>0</v>
      </c>
      <c r="I19" s="5">
        <v>0</v>
      </c>
      <c r="J19" s="5">
        <v>0</v>
      </c>
      <c r="K19" s="6">
        <f>SUM(C19,F19,I19,J19)</f>
        <v>835011.8407735627</v>
      </c>
      <c r="L19" s="3"/>
      <c r="M19" s="3"/>
      <c r="N19" s="3"/>
      <c r="O19" s="5">
        <v>0</v>
      </c>
      <c r="P19" s="3"/>
      <c r="Q19" s="6"/>
      <c r="R19" s="6"/>
      <c r="T19" s="5">
        <v>0</v>
      </c>
      <c r="U19" s="5">
        <v>0</v>
      </c>
      <c r="V19" s="5">
        <v>0</v>
      </c>
      <c r="W19" s="68"/>
      <c r="X19" s="95">
        <v>0</v>
      </c>
      <c r="Y19" s="11"/>
      <c r="Z19" s="11"/>
    </row>
    <row r="20" spans="1:26" ht="12.75">
      <c r="A20" s="4" t="s">
        <v>7</v>
      </c>
      <c r="B20" s="4" t="s">
        <v>7</v>
      </c>
      <c r="C20" s="14" t="s">
        <v>7</v>
      </c>
      <c r="D20" s="14" t="s">
        <v>7</v>
      </c>
      <c r="E20" s="14" t="s">
        <v>7</v>
      </c>
      <c r="F20" s="14" t="s">
        <v>7</v>
      </c>
      <c r="G20" s="14" t="s">
        <v>7</v>
      </c>
      <c r="H20" s="14" t="s">
        <v>7</v>
      </c>
      <c r="I20" s="14" t="s">
        <v>7</v>
      </c>
      <c r="J20" s="14" t="s">
        <v>7</v>
      </c>
      <c r="K20" s="15" t="s">
        <v>7</v>
      </c>
      <c r="L20" s="3"/>
      <c r="M20" s="15" t="s">
        <v>7</v>
      </c>
      <c r="N20" s="3"/>
      <c r="O20" s="14" t="s">
        <v>7</v>
      </c>
      <c r="P20" s="3"/>
      <c r="Q20" s="14" t="s">
        <v>7</v>
      </c>
      <c r="R20" s="14" t="s">
        <v>7</v>
      </c>
      <c r="T20" s="4" t="s">
        <v>7</v>
      </c>
      <c r="U20" s="4" t="s">
        <v>7</v>
      </c>
      <c r="V20" s="4" t="s">
        <v>7</v>
      </c>
      <c r="W20" s="68"/>
      <c r="X20" s="101" t="s">
        <v>7</v>
      </c>
      <c r="Y20" s="10" t="s">
        <v>7</v>
      </c>
      <c r="Z20" s="10" t="s">
        <v>7</v>
      </c>
    </row>
    <row r="21" spans="1:26" ht="12.75">
      <c r="A21" t="s">
        <v>12</v>
      </c>
      <c r="C21" s="5">
        <f aca="true" t="shared" si="0" ref="C21:H21">SUM(C15:C19)</f>
        <v>3009204.7938749995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5">
        <f>SUM(I15:I19)</f>
        <v>0</v>
      </c>
      <c r="J21" s="5">
        <f>SUM(J15:J19)</f>
        <v>0</v>
      </c>
      <c r="K21" s="5">
        <f>SUM(K15:K19)</f>
        <v>3009204.7938749995</v>
      </c>
      <c r="L21" s="3"/>
      <c r="M21" s="5">
        <f>SUM(M15:M19)</f>
        <v>0</v>
      </c>
      <c r="N21" s="3"/>
      <c r="O21" s="5">
        <f>SUM(O15:O19)</f>
        <v>0</v>
      </c>
      <c r="P21" s="3"/>
      <c r="Q21" s="5">
        <f>SUM(Q15:Q19)</f>
        <v>0</v>
      </c>
      <c r="R21" s="5">
        <f>SUM(R15:R19)</f>
        <v>0</v>
      </c>
      <c r="T21" s="5">
        <f>SUM(T15:T19)</f>
        <v>0</v>
      </c>
      <c r="U21" s="5">
        <f>SUM(U15:U19)</f>
        <v>0</v>
      </c>
      <c r="V21" s="5">
        <f>SUM(V15:V19)</f>
        <v>0</v>
      </c>
      <c r="W21" s="5"/>
      <c r="X21" s="95">
        <f>SUM(X15:X19)</f>
        <v>0</v>
      </c>
      <c r="Y21" s="11">
        <f>SUM(Y15:Y19)</f>
        <v>0</v>
      </c>
      <c r="Z21" s="11">
        <f>SUM(Z15:Z19)</f>
        <v>0</v>
      </c>
    </row>
    <row r="22" spans="1:26" ht="12.75">
      <c r="A22" s="4" t="s">
        <v>7</v>
      </c>
      <c r="B22" s="4" t="s">
        <v>7</v>
      </c>
      <c r="C22" s="14" t="s">
        <v>7</v>
      </c>
      <c r="D22" s="14" t="s">
        <v>7</v>
      </c>
      <c r="E22" s="14" t="s">
        <v>7</v>
      </c>
      <c r="F22" s="14" t="s">
        <v>7</v>
      </c>
      <c r="G22" s="14" t="s">
        <v>7</v>
      </c>
      <c r="H22" s="14" t="s">
        <v>7</v>
      </c>
      <c r="I22" s="14" t="s">
        <v>7</v>
      </c>
      <c r="J22" s="14" t="s">
        <v>7</v>
      </c>
      <c r="K22" s="15" t="s">
        <v>7</v>
      </c>
      <c r="L22" s="3"/>
      <c r="M22" s="15" t="s">
        <v>7</v>
      </c>
      <c r="N22" s="3"/>
      <c r="O22" s="14" t="s">
        <v>7</v>
      </c>
      <c r="P22" s="3"/>
      <c r="Q22" s="14" t="s">
        <v>7</v>
      </c>
      <c r="R22" s="14" t="s">
        <v>7</v>
      </c>
      <c r="T22" s="4" t="s">
        <v>7</v>
      </c>
      <c r="U22" s="4" t="s">
        <v>7</v>
      </c>
      <c r="V22" s="4" t="s">
        <v>7</v>
      </c>
      <c r="W22" s="68"/>
      <c r="X22" s="101" t="s">
        <v>7</v>
      </c>
      <c r="Y22" s="10" t="s">
        <v>7</v>
      </c>
      <c r="Z22" s="10" t="s">
        <v>7</v>
      </c>
    </row>
    <row r="23" spans="1:26" ht="12.75">
      <c r="A23" t="s">
        <v>13</v>
      </c>
      <c r="C23" s="5"/>
      <c r="D23" s="5"/>
      <c r="E23" s="5"/>
      <c r="F23" s="5"/>
      <c r="G23" s="5"/>
      <c r="H23" s="5"/>
      <c r="I23" s="5"/>
      <c r="J23" s="5"/>
      <c r="K23" s="6"/>
      <c r="L23" s="3"/>
      <c r="M23" s="3"/>
      <c r="N23" s="3"/>
      <c r="O23" s="5"/>
      <c r="P23" s="3"/>
      <c r="Q23" s="5"/>
      <c r="R23" s="5"/>
      <c r="S23" s="5"/>
      <c r="T23" s="5"/>
      <c r="U23" s="5"/>
      <c r="V23" s="5"/>
      <c r="W23" s="68"/>
      <c r="Y23" s="12"/>
      <c r="Z23" s="12"/>
    </row>
    <row r="24" spans="1:26" ht="12.75">
      <c r="A24" t="s">
        <v>14</v>
      </c>
      <c r="C24" s="5"/>
      <c r="D24" s="5"/>
      <c r="E24" s="5"/>
      <c r="F24" s="5"/>
      <c r="G24" s="5"/>
      <c r="H24" s="5"/>
      <c r="I24" s="5"/>
      <c r="J24" s="5"/>
      <c r="K24" s="6"/>
      <c r="L24" s="3"/>
      <c r="M24" s="3"/>
      <c r="N24" s="3"/>
      <c r="O24" s="5"/>
      <c r="P24" s="3"/>
      <c r="Q24" s="5"/>
      <c r="R24" s="5"/>
      <c r="S24" s="5"/>
      <c r="T24" s="5"/>
      <c r="U24" s="5"/>
      <c r="V24" s="6"/>
      <c r="W24" s="68"/>
      <c r="Y24" s="12"/>
      <c r="Z24" s="12"/>
    </row>
    <row r="25" spans="1:28" ht="12.75">
      <c r="A25" t="s">
        <v>203</v>
      </c>
      <c r="B25" s="20">
        <v>3412018</v>
      </c>
      <c r="C25" s="5">
        <v>208521.68999999997</v>
      </c>
      <c r="D25" s="5">
        <f>VLOOKUP(B25,APT!B:F,3,FALSE)</f>
        <v>2912874.5946664223</v>
      </c>
      <c r="E25" s="5">
        <v>26092.94</v>
      </c>
      <c r="F25" s="5">
        <f aca="true" t="shared" si="1" ref="F25:F79">SUM(D25-E25)</f>
        <v>2886781.6546664224</v>
      </c>
      <c r="G25" s="5"/>
      <c r="H25" s="5"/>
      <c r="I25" s="5">
        <f aca="true" t="shared" si="2" ref="I25:I56">SUM(G25:H25)</f>
        <v>0</v>
      </c>
      <c r="J25" s="5">
        <v>0</v>
      </c>
      <c r="K25" s="6">
        <f aca="true" t="shared" si="3" ref="K25:K55">SUM(C25,F25,I25,J25)</f>
        <v>3095303.3446664223</v>
      </c>
      <c r="L25" s="3"/>
      <c r="M25" s="3"/>
      <c r="N25" s="3"/>
      <c r="O25" s="5">
        <v>390695.5591266891</v>
      </c>
      <c r="P25" s="3"/>
      <c r="Q25" s="6"/>
      <c r="R25" s="6"/>
      <c r="T25" s="5">
        <f>VLOOKUP(B25,PP!C:L,8,FALSE)</f>
        <v>348355</v>
      </c>
      <c r="U25" s="5">
        <f>VLOOKUP(B25,PP!C:L,9,FALSE)</f>
        <v>0</v>
      </c>
      <c r="V25" s="5">
        <f>VLOOKUP(B25,PP!C:L,10,FALSE)</f>
        <v>25795</v>
      </c>
      <c r="W25" s="68"/>
      <c r="X25" s="95">
        <v>554</v>
      </c>
      <c r="Y25" s="32"/>
      <c r="Z25" s="32"/>
      <c r="AB25" s="5"/>
    </row>
    <row r="26" spans="1:28" ht="14.25" customHeight="1">
      <c r="A26" t="s">
        <v>15</v>
      </c>
      <c r="B26" s="3">
        <v>3412008</v>
      </c>
      <c r="C26" s="5">
        <v>105227.649</v>
      </c>
      <c r="D26" s="5">
        <f>VLOOKUP(B26,APT!B:F,3,FALSE)</f>
        <v>1397671.406978224</v>
      </c>
      <c r="E26" s="5">
        <v>12998.66</v>
      </c>
      <c r="F26" s="5">
        <f t="shared" si="1"/>
        <v>1384672.746978224</v>
      </c>
      <c r="G26" s="5"/>
      <c r="H26" s="5"/>
      <c r="I26" s="5">
        <f t="shared" si="2"/>
        <v>0</v>
      </c>
      <c r="J26" s="5">
        <v>0</v>
      </c>
      <c r="K26" s="6">
        <f t="shared" si="3"/>
        <v>1489900.395978224</v>
      </c>
      <c r="L26" s="3"/>
      <c r="M26" s="3"/>
      <c r="N26" s="3"/>
      <c r="O26" s="5">
        <v>131077.29514999257</v>
      </c>
      <c r="P26" s="3"/>
      <c r="Q26" s="6"/>
      <c r="R26" s="6"/>
      <c r="T26" s="5">
        <f>VLOOKUP(B26,PP!C:L,8,FALSE)</f>
        <v>156020</v>
      </c>
      <c r="U26" s="5">
        <f>VLOOKUP(B26,PP!C:L,9,FALSE)</f>
        <v>310</v>
      </c>
      <c r="V26" s="5">
        <f>VLOOKUP(B26,PP!C:L,10,FALSE)</f>
        <v>7035</v>
      </c>
      <c r="W26" s="68"/>
      <c r="X26" s="95">
        <v>281</v>
      </c>
      <c r="Y26" s="32"/>
      <c r="Z26" s="32"/>
      <c r="AB26" s="5"/>
    </row>
    <row r="27" spans="1:28" ht="12.75">
      <c r="A27" t="s">
        <v>16</v>
      </c>
      <c r="B27" s="3">
        <v>3412010</v>
      </c>
      <c r="C27" s="5">
        <v>128721.45000000001</v>
      </c>
      <c r="D27" s="5">
        <f>VLOOKUP(B27,APT!B:F,3,FALSE)</f>
        <v>1796333.6507164864</v>
      </c>
      <c r="E27" s="5">
        <v>18502.96</v>
      </c>
      <c r="F27" s="5">
        <f t="shared" si="1"/>
        <v>1777830.6907164864</v>
      </c>
      <c r="G27" s="5"/>
      <c r="H27" s="5"/>
      <c r="I27" s="5">
        <f t="shared" si="2"/>
        <v>0</v>
      </c>
      <c r="J27" s="5">
        <v>0</v>
      </c>
      <c r="K27" s="6">
        <f t="shared" si="3"/>
        <v>1906552.1407164864</v>
      </c>
      <c r="L27" s="3"/>
      <c r="M27" s="3"/>
      <c r="N27" s="3"/>
      <c r="O27" s="5">
        <v>161701.42370205233</v>
      </c>
      <c r="P27" s="3"/>
      <c r="Q27" s="6"/>
      <c r="R27" s="6"/>
      <c r="T27" s="5">
        <f>VLOOKUP(B27,PP!C:L,8,FALSE)</f>
        <v>91460</v>
      </c>
      <c r="U27" s="5">
        <f>VLOOKUP(B27,PP!C:L,9,FALSE)</f>
        <v>620</v>
      </c>
      <c r="V27" s="5">
        <f>VLOOKUP(B27,PP!C:L,10,FALSE)</f>
        <v>11725</v>
      </c>
      <c r="W27" s="68"/>
      <c r="X27" s="95">
        <v>411</v>
      </c>
      <c r="Y27" s="32"/>
      <c r="Z27" s="32"/>
      <c r="AB27" s="5"/>
    </row>
    <row r="28" spans="1:28" ht="12.75">
      <c r="A28" t="s">
        <v>17</v>
      </c>
      <c r="B28" s="3">
        <v>3412014</v>
      </c>
      <c r="C28" s="5">
        <v>115449.24</v>
      </c>
      <c r="D28" s="5">
        <f>VLOOKUP(B28,APT!B:F,3,FALSE)</f>
        <v>1159497.2758201621</v>
      </c>
      <c r="E28" s="5">
        <v>10927.38</v>
      </c>
      <c r="F28" s="5">
        <f t="shared" si="1"/>
        <v>1148569.8958201623</v>
      </c>
      <c r="G28" s="5"/>
      <c r="H28" s="5"/>
      <c r="I28" s="5">
        <f t="shared" si="2"/>
        <v>0</v>
      </c>
      <c r="J28" s="5">
        <v>0</v>
      </c>
      <c r="K28" s="6">
        <f t="shared" si="3"/>
        <v>1264019.1358201622</v>
      </c>
      <c r="L28" s="3"/>
      <c r="M28" s="3"/>
      <c r="N28" s="3"/>
      <c r="O28" s="5">
        <v>91959.21938841195</v>
      </c>
      <c r="P28" s="3"/>
      <c r="Q28" s="6"/>
      <c r="R28" s="6"/>
      <c r="T28" s="5">
        <f>VLOOKUP(B28,PP!C:L,8,FALSE)</f>
        <v>149295</v>
      </c>
      <c r="U28" s="5">
        <f>VLOOKUP(B28,PP!C:L,9,FALSE)</f>
        <v>0</v>
      </c>
      <c r="V28" s="5">
        <f>VLOOKUP(B28,PP!C:L,10,FALSE)</f>
        <v>14070</v>
      </c>
      <c r="W28" s="68"/>
      <c r="X28" s="95">
        <v>233</v>
      </c>
      <c r="Y28" s="32"/>
      <c r="Z28" s="32"/>
      <c r="AB28" s="5"/>
    </row>
    <row r="29" spans="1:28" ht="12.75">
      <c r="A29" t="s">
        <v>18</v>
      </c>
      <c r="B29" s="3">
        <v>3412017</v>
      </c>
      <c r="C29" s="5">
        <v>0</v>
      </c>
      <c r="D29" s="5">
        <f>VLOOKUP(B29,APT!B:F,3,FALSE)</f>
        <v>1498765.8144745864</v>
      </c>
      <c r="E29" s="5">
        <v>15344.289999999999</v>
      </c>
      <c r="F29" s="5">
        <f t="shared" si="1"/>
        <v>1483421.5244745864</v>
      </c>
      <c r="G29" s="5"/>
      <c r="H29" s="5"/>
      <c r="I29" s="5">
        <f t="shared" si="2"/>
        <v>0</v>
      </c>
      <c r="J29" s="5">
        <v>0</v>
      </c>
      <c r="K29" s="6">
        <f t="shared" si="3"/>
        <v>1483421.5244745864</v>
      </c>
      <c r="L29" s="3"/>
      <c r="M29" s="3"/>
      <c r="N29" s="3"/>
      <c r="O29" s="5">
        <v>168516.98269875813</v>
      </c>
      <c r="P29" s="3"/>
      <c r="Q29" s="6"/>
      <c r="R29" s="6"/>
      <c r="T29" s="5">
        <f>VLOOKUP(B29,PP!C:L,8,FALSE)</f>
        <v>88770</v>
      </c>
      <c r="U29" s="5">
        <f>VLOOKUP(B29,PP!C:L,9,FALSE)</f>
        <v>620</v>
      </c>
      <c r="V29" s="5">
        <f>VLOOKUP(B29,PP!C:L,10,FALSE)</f>
        <v>11725</v>
      </c>
      <c r="W29" s="68"/>
      <c r="X29" s="95">
        <v>339</v>
      </c>
      <c r="Y29" s="32"/>
      <c r="Z29" s="32"/>
      <c r="AB29" s="5"/>
    </row>
    <row r="30" spans="1:28" ht="12.75">
      <c r="A30" t="s">
        <v>19</v>
      </c>
      <c r="B30" s="3">
        <v>3412171</v>
      </c>
      <c r="C30" s="5">
        <v>326116.05000000005</v>
      </c>
      <c r="D30" s="5">
        <f>VLOOKUP(B30,APT!B:F,3,FALSE)</f>
        <v>1168175.983573866</v>
      </c>
      <c r="E30" s="5">
        <v>11982.4</v>
      </c>
      <c r="F30" s="5">
        <f t="shared" si="1"/>
        <v>1156193.5835738662</v>
      </c>
      <c r="G30" s="5"/>
      <c r="H30" s="5"/>
      <c r="I30" s="5">
        <f t="shared" si="2"/>
        <v>0</v>
      </c>
      <c r="J30" s="5">
        <v>0</v>
      </c>
      <c r="K30" s="6">
        <f t="shared" si="3"/>
        <v>1482309.6335738662</v>
      </c>
      <c r="L30" s="3"/>
      <c r="M30" s="3"/>
      <c r="N30" s="3"/>
      <c r="O30" s="5">
        <v>97686.31008963939</v>
      </c>
      <c r="P30" s="3"/>
      <c r="Q30" s="6"/>
      <c r="R30" s="6"/>
      <c r="T30" s="5">
        <f>VLOOKUP(B30,PP!C:L,8,FALSE)</f>
        <v>44385</v>
      </c>
      <c r="U30" s="5">
        <f>VLOOKUP(B30,PP!C:L,9,FALSE)</f>
        <v>310</v>
      </c>
      <c r="V30" s="5">
        <f>VLOOKUP(B30,PP!C:L,10,FALSE)</f>
        <v>2345</v>
      </c>
      <c r="W30" s="68"/>
      <c r="X30" s="95">
        <v>265</v>
      </c>
      <c r="Y30" s="32"/>
      <c r="Z30" s="32"/>
      <c r="AB30" s="5"/>
    </row>
    <row r="31" spans="1:28" ht="12.75">
      <c r="A31" t="s">
        <v>20</v>
      </c>
      <c r="B31" s="3">
        <v>3413025</v>
      </c>
      <c r="C31" s="5">
        <v>114297.69</v>
      </c>
      <c r="D31" s="5">
        <f>VLOOKUP(B31,APT!B:F,3,FALSE)</f>
        <v>1743467.0659944057</v>
      </c>
      <c r="E31" s="5">
        <v>13754.119999999999</v>
      </c>
      <c r="F31" s="5">
        <f t="shared" si="1"/>
        <v>1729712.9459944055</v>
      </c>
      <c r="G31" s="5"/>
      <c r="H31" s="5"/>
      <c r="I31" s="5">
        <f t="shared" si="2"/>
        <v>0</v>
      </c>
      <c r="J31" s="5">
        <v>0</v>
      </c>
      <c r="K31" s="6">
        <f t="shared" si="3"/>
        <v>1844010.6359944055</v>
      </c>
      <c r="L31" s="3"/>
      <c r="M31" s="3"/>
      <c r="N31" s="3"/>
      <c r="O31" s="5">
        <v>131525.05348710067</v>
      </c>
      <c r="P31" s="3"/>
      <c r="Q31" s="6"/>
      <c r="R31" s="6"/>
      <c r="T31" s="5">
        <f>VLOOKUP(B31,PP!C:L,8,FALSE)</f>
        <v>182920</v>
      </c>
      <c r="U31" s="5">
        <f>VLOOKUP(B31,PP!C:L,9,FALSE)</f>
        <v>0</v>
      </c>
      <c r="V31" s="5">
        <f>VLOOKUP(B31,PP!C:L,10,FALSE)</f>
        <v>7035</v>
      </c>
      <c r="W31" s="68"/>
      <c r="X31" s="95">
        <v>292</v>
      </c>
      <c r="Y31" s="32"/>
      <c r="Z31" s="32"/>
      <c r="AB31" s="5"/>
    </row>
    <row r="32" spans="1:28" ht="12.75">
      <c r="A32" t="s">
        <v>21</v>
      </c>
      <c r="B32" s="3">
        <v>3412019</v>
      </c>
      <c r="C32" s="5">
        <v>0</v>
      </c>
      <c r="D32" s="5">
        <f>VLOOKUP(B32,APT!B:F,3,FALSE)</f>
        <v>1534236</v>
      </c>
      <c r="E32" s="5">
        <v>16195.93</v>
      </c>
      <c r="F32" s="5">
        <f t="shared" si="1"/>
        <v>1518040.07</v>
      </c>
      <c r="G32" s="5"/>
      <c r="H32" s="5"/>
      <c r="I32" s="5">
        <f t="shared" si="2"/>
        <v>0</v>
      </c>
      <c r="J32" s="5">
        <v>0</v>
      </c>
      <c r="K32" s="6">
        <f t="shared" si="3"/>
        <v>1518040.07</v>
      </c>
      <c r="L32" s="3"/>
      <c r="M32" s="3"/>
      <c r="N32" s="3"/>
      <c r="O32" s="5">
        <v>151648.5134107891</v>
      </c>
      <c r="P32" s="3"/>
      <c r="Q32" s="6"/>
      <c r="R32" s="6"/>
      <c r="T32" s="5">
        <f>VLOOKUP(B32,PP!C:L,8,FALSE)</f>
        <v>48420</v>
      </c>
      <c r="U32" s="5">
        <f>VLOOKUP(B32,PP!C:L,9,FALSE)</f>
        <v>1240</v>
      </c>
      <c r="V32" s="5">
        <f>VLOOKUP(B32,PP!C:L,10,FALSE)</f>
        <v>9380</v>
      </c>
      <c r="W32" s="68"/>
      <c r="X32" s="95">
        <v>363</v>
      </c>
      <c r="Y32" s="32"/>
      <c r="Z32" s="32"/>
      <c r="AB32" s="5"/>
    </row>
    <row r="33" spans="1:28" ht="12.75">
      <c r="A33" t="s">
        <v>22</v>
      </c>
      <c r="B33" s="3">
        <v>3412172</v>
      </c>
      <c r="C33" s="5">
        <v>0</v>
      </c>
      <c r="D33" s="5">
        <f>VLOOKUP(B33,APT!B:F,3,FALSE)</f>
        <v>1379576</v>
      </c>
      <c r="E33" s="5">
        <v>14431.61</v>
      </c>
      <c r="F33" s="5">
        <f t="shared" si="1"/>
        <v>1365144.39</v>
      </c>
      <c r="G33" s="5"/>
      <c r="H33" s="5"/>
      <c r="I33" s="5">
        <f t="shared" si="2"/>
        <v>0</v>
      </c>
      <c r="J33" s="5">
        <v>0</v>
      </c>
      <c r="K33" s="6">
        <f t="shared" si="3"/>
        <v>1365144.39</v>
      </c>
      <c r="L33" s="3"/>
      <c r="M33" s="3"/>
      <c r="N33" s="3"/>
      <c r="O33" s="5">
        <v>80716.54105186512</v>
      </c>
      <c r="P33" s="3"/>
      <c r="Q33" s="6"/>
      <c r="R33" s="6"/>
      <c r="T33" s="5">
        <f>VLOOKUP(B33,PP!C:L,8,FALSE)</f>
        <v>5380</v>
      </c>
      <c r="U33" s="5">
        <f>VLOOKUP(B33,PP!C:L,9,FALSE)</f>
        <v>930</v>
      </c>
      <c r="V33" s="5">
        <f>VLOOKUP(B33,PP!C:L,10,FALSE)</f>
        <v>2345</v>
      </c>
      <c r="W33" s="68"/>
      <c r="X33" s="95">
        <v>326</v>
      </c>
      <c r="Y33" s="32"/>
      <c r="Z33" s="32"/>
      <c r="AB33" s="5"/>
    </row>
    <row r="34" spans="1:28" ht="12.75">
      <c r="A34" t="s">
        <v>23</v>
      </c>
      <c r="B34" s="3">
        <v>3412215</v>
      </c>
      <c r="C34" s="5">
        <v>102767.7</v>
      </c>
      <c r="D34" s="5">
        <f>VLOOKUP(B34,APT!B:F,3,FALSE)</f>
        <v>1042593.2817872362</v>
      </c>
      <c r="E34" s="5">
        <v>9899.539999999999</v>
      </c>
      <c r="F34" s="5">
        <f t="shared" si="1"/>
        <v>1032693.7417872362</v>
      </c>
      <c r="G34" s="5"/>
      <c r="H34" s="5"/>
      <c r="I34" s="5">
        <f t="shared" si="2"/>
        <v>0</v>
      </c>
      <c r="J34" s="5">
        <v>0</v>
      </c>
      <c r="K34" s="6">
        <f t="shared" si="3"/>
        <v>1135461.4417872361</v>
      </c>
      <c r="L34" s="3"/>
      <c r="M34" s="3"/>
      <c r="N34" s="3"/>
      <c r="O34" s="5">
        <v>111343.97254963609</v>
      </c>
      <c r="P34" s="3"/>
      <c r="Q34" s="6"/>
      <c r="R34" s="6"/>
      <c r="T34" s="5">
        <f>VLOOKUP(B34,PP!C:L,8,FALSE)</f>
        <v>107600</v>
      </c>
      <c r="U34" s="5">
        <f>VLOOKUP(B34,PP!C:L,9,FALSE)</f>
        <v>620</v>
      </c>
      <c r="V34" s="5">
        <f>VLOOKUP(B34,PP!C:L,10,FALSE)</f>
        <v>14070</v>
      </c>
      <c r="W34" s="68"/>
      <c r="X34" s="95">
        <v>214</v>
      </c>
      <c r="Y34" s="32"/>
      <c r="Z34" s="32"/>
      <c r="AB34" s="5"/>
    </row>
    <row r="35" spans="1:28" ht="12.75">
      <c r="A35" t="s">
        <v>24</v>
      </c>
      <c r="B35" s="3">
        <v>3413023</v>
      </c>
      <c r="C35" s="5">
        <v>144327.165</v>
      </c>
      <c r="D35" s="5">
        <f>VLOOKUP(B35,APT!B:F,3,FALSE)</f>
        <v>1992115.6502208875</v>
      </c>
      <c r="E35" s="5">
        <v>18606.22</v>
      </c>
      <c r="F35" s="5">
        <f t="shared" si="1"/>
        <v>1973509.4302208875</v>
      </c>
      <c r="G35" s="5"/>
      <c r="H35" s="5"/>
      <c r="I35" s="5">
        <f t="shared" si="2"/>
        <v>0</v>
      </c>
      <c r="J35" s="5">
        <v>0</v>
      </c>
      <c r="K35" s="6">
        <f t="shared" si="3"/>
        <v>2117836.5952208876</v>
      </c>
      <c r="L35" s="3"/>
      <c r="M35" s="3"/>
      <c r="N35" s="3"/>
      <c r="O35" s="5">
        <v>185293.4872567431</v>
      </c>
      <c r="P35" s="3"/>
      <c r="Q35" s="6"/>
      <c r="R35" s="6"/>
      <c r="T35" s="5">
        <f>VLOOKUP(B35,PP!C:L,8,FALSE)</f>
        <v>228650</v>
      </c>
      <c r="U35" s="5">
        <f>VLOOKUP(B35,PP!C:L,9,FALSE)</f>
        <v>620</v>
      </c>
      <c r="V35" s="5">
        <f>VLOOKUP(B35,PP!C:L,10,FALSE)</f>
        <v>7035</v>
      </c>
      <c r="W35" s="68"/>
      <c r="X35" s="95">
        <v>402</v>
      </c>
      <c r="Y35" s="32"/>
      <c r="Z35" s="32"/>
      <c r="AB35" s="5"/>
    </row>
    <row r="36" spans="1:28" ht="12.75">
      <c r="A36" s="22" t="s">
        <v>25</v>
      </c>
      <c r="B36" s="3">
        <v>3412001</v>
      </c>
      <c r="C36" s="5">
        <v>50684.25</v>
      </c>
      <c r="D36" s="5">
        <f>VLOOKUP(B36,APT!B:F,3,FALSE)</f>
        <v>1143080.3050424517</v>
      </c>
      <c r="E36" s="5">
        <v>9030.81</v>
      </c>
      <c r="F36" s="5">
        <f t="shared" si="1"/>
        <v>1134049.4950424517</v>
      </c>
      <c r="G36" s="5"/>
      <c r="H36" s="5"/>
      <c r="I36" s="5">
        <f t="shared" si="2"/>
        <v>0</v>
      </c>
      <c r="J36" s="5">
        <v>0</v>
      </c>
      <c r="K36" s="6">
        <f t="shared" si="3"/>
        <v>1184733.7450424517</v>
      </c>
      <c r="L36" s="3"/>
      <c r="M36" s="3"/>
      <c r="N36" s="3"/>
      <c r="O36" s="5">
        <v>71138.32710478698</v>
      </c>
      <c r="P36" s="3"/>
      <c r="Q36" s="6"/>
      <c r="R36" s="6"/>
      <c r="T36" s="5">
        <f>VLOOKUP(B36,PP!C:L,8,FALSE)</f>
        <v>79355</v>
      </c>
      <c r="U36" s="5">
        <f>VLOOKUP(B36,PP!C:L,9,FALSE)</f>
        <v>310</v>
      </c>
      <c r="V36" s="5">
        <f>VLOOKUP(B36,PP!C:L,10,FALSE)</f>
        <v>4690</v>
      </c>
      <c r="W36" s="68"/>
      <c r="X36" s="95">
        <v>196</v>
      </c>
      <c r="Y36" s="32"/>
      <c r="Z36" s="32"/>
      <c r="AB36" s="5"/>
    </row>
    <row r="37" spans="1:28" ht="12.75">
      <c r="A37" s="22" t="s">
        <v>26</v>
      </c>
      <c r="B37" s="3">
        <v>3412039</v>
      </c>
      <c r="C37" s="5">
        <v>115101.15000000001</v>
      </c>
      <c r="D37" s="5">
        <f>VLOOKUP(B37,APT!B:F,3,FALSE)</f>
        <v>1676880.6130122424</v>
      </c>
      <c r="E37" s="5">
        <v>16538.96</v>
      </c>
      <c r="F37" s="5">
        <f t="shared" si="1"/>
        <v>1660341.6530122424</v>
      </c>
      <c r="G37" s="5"/>
      <c r="H37" s="5"/>
      <c r="I37" s="5">
        <f t="shared" si="2"/>
        <v>0</v>
      </c>
      <c r="J37" s="5">
        <v>0</v>
      </c>
      <c r="K37" s="6">
        <f t="shared" si="3"/>
        <v>1775442.8030122423</v>
      </c>
      <c r="L37" s="3"/>
      <c r="M37" s="3"/>
      <c r="N37" s="3"/>
      <c r="O37" s="5">
        <v>162944.16337001705</v>
      </c>
      <c r="P37" s="3"/>
      <c r="Q37" s="6"/>
      <c r="R37" s="6"/>
      <c r="T37" s="5">
        <f>VLOOKUP(B37,PP!C:L,8,FALSE)</f>
        <v>99530</v>
      </c>
      <c r="U37" s="5">
        <f>VLOOKUP(B37,PP!C:L,9,FALSE)</f>
        <v>0</v>
      </c>
      <c r="V37" s="5">
        <f>VLOOKUP(B37,PP!C:L,10,FALSE)</f>
        <v>2345</v>
      </c>
      <c r="W37" s="68"/>
      <c r="X37" s="95">
        <v>361</v>
      </c>
      <c r="Y37" s="32"/>
      <c r="Z37" s="32"/>
      <c r="AB37" s="5"/>
    </row>
    <row r="38" spans="1:28" ht="12.75">
      <c r="A38" s="22" t="s">
        <v>27</v>
      </c>
      <c r="B38" s="3">
        <v>3412218</v>
      </c>
      <c r="C38" s="5">
        <v>45880.0275</v>
      </c>
      <c r="D38" s="5">
        <f>VLOOKUP(B38,APT!B:F,3,FALSE)</f>
        <v>858339.1236823607</v>
      </c>
      <c r="E38" s="5">
        <v>6677.54</v>
      </c>
      <c r="F38" s="5">
        <f t="shared" si="1"/>
        <v>851661.5836823607</v>
      </c>
      <c r="G38" s="5"/>
      <c r="H38" s="5"/>
      <c r="I38" s="5">
        <f t="shared" si="2"/>
        <v>0</v>
      </c>
      <c r="J38" s="5">
        <v>0</v>
      </c>
      <c r="K38" s="6">
        <f t="shared" si="3"/>
        <v>897541.6111823607</v>
      </c>
      <c r="L38" s="3"/>
      <c r="M38" s="3"/>
      <c r="N38" s="3"/>
      <c r="O38" s="5">
        <v>82880.63778672117</v>
      </c>
      <c r="P38" s="3"/>
      <c r="Q38" s="6"/>
      <c r="R38" s="6"/>
      <c r="T38" s="5">
        <f>VLOOKUP(B38,PP!C:L,8,FALSE)</f>
        <v>123740</v>
      </c>
      <c r="U38" s="5">
        <f>VLOOKUP(B38,PP!C:L,9,FALSE)</f>
        <v>0</v>
      </c>
      <c r="V38" s="5">
        <f>VLOOKUP(B38,PP!C:L,10,FALSE)</f>
        <v>0</v>
      </c>
      <c r="W38" s="68"/>
      <c r="X38" s="95">
        <v>139</v>
      </c>
      <c r="Y38" s="32"/>
      <c r="Z38" s="32"/>
      <c r="AB38" s="5"/>
    </row>
    <row r="39" spans="1:28" ht="12.75">
      <c r="A39" s="22" t="s">
        <v>209</v>
      </c>
      <c r="B39" s="3">
        <v>3412036</v>
      </c>
      <c r="C39" s="5">
        <v>0</v>
      </c>
      <c r="D39" s="5">
        <f>VLOOKUP(B39,APT!B:F,3,FALSE)</f>
        <v>3426290</v>
      </c>
      <c r="E39" s="5">
        <v>36168.4143001261</v>
      </c>
      <c r="F39" s="5">
        <f>SUM(D39-E39)</f>
        <v>3390121.585699874</v>
      </c>
      <c r="G39" s="5"/>
      <c r="H39" s="5"/>
      <c r="I39" s="5">
        <f t="shared" si="2"/>
        <v>0</v>
      </c>
      <c r="J39" s="5">
        <v>0</v>
      </c>
      <c r="K39" s="6">
        <f t="shared" si="3"/>
        <v>3390121.585699874</v>
      </c>
      <c r="L39" s="3"/>
      <c r="M39" s="3"/>
      <c r="N39" s="3"/>
      <c r="O39" s="5">
        <v>264806.15700199094</v>
      </c>
      <c r="P39" s="3"/>
      <c r="Q39" s="6"/>
      <c r="R39" s="6"/>
      <c r="T39" s="5">
        <f>VLOOKUP(B39,PP!C:L,8,FALSE)</f>
        <v>98185</v>
      </c>
      <c r="U39" s="5">
        <f>VLOOKUP(B39,PP!C:L,9,FALSE)</f>
        <v>310</v>
      </c>
      <c r="V39" s="5">
        <f>VLOOKUP(B39,PP!C:L,10,FALSE)</f>
        <v>14070</v>
      </c>
      <c r="W39" s="68"/>
      <c r="X39" s="95">
        <v>810.5</v>
      </c>
      <c r="Y39" s="32"/>
      <c r="Z39" s="32"/>
      <c r="AB39" s="5"/>
    </row>
    <row r="40" spans="1:28" ht="12.75">
      <c r="A40" s="22" t="s">
        <v>28</v>
      </c>
      <c r="B40" s="3">
        <v>3412230</v>
      </c>
      <c r="C40" s="5">
        <v>161580.03600000002</v>
      </c>
      <c r="D40" s="5">
        <f>VLOOKUP(B40,APT!B:F,3,FALSE)</f>
        <v>1863164.0708580615</v>
      </c>
      <c r="E40" s="5">
        <v>17482.28</v>
      </c>
      <c r="F40" s="5">
        <f t="shared" si="1"/>
        <v>1845681.7908580615</v>
      </c>
      <c r="G40" s="5"/>
      <c r="H40" s="5"/>
      <c r="I40" s="5">
        <f t="shared" si="2"/>
        <v>0</v>
      </c>
      <c r="J40" s="5">
        <v>0</v>
      </c>
      <c r="K40" s="6">
        <f t="shared" si="3"/>
        <v>2007261.8268580616</v>
      </c>
      <c r="L40" s="3"/>
      <c r="M40" s="3"/>
      <c r="N40" s="3"/>
      <c r="O40" s="5">
        <v>189442.9475808667</v>
      </c>
      <c r="P40" s="3"/>
      <c r="Q40" s="6"/>
      <c r="R40" s="6"/>
      <c r="T40" s="5">
        <f>VLOOKUP(B40,PP!C:L,8,FALSE)</f>
        <v>278415</v>
      </c>
      <c r="U40" s="5">
        <f>VLOOKUP(B40,PP!C:L,9,FALSE)</f>
        <v>0</v>
      </c>
      <c r="V40" s="5">
        <f>VLOOKUP(B40,PP!C:L,10,FALSE)</f>
        <v>4690</v>
      </c>
      <c r="W40" s="68"/>
      <c r="X40" s="95">
        <v>373</v>
      </c>
      <c r="Y40" s="32"/>
      <c r="Z40" s="32"/>
      <c r="AB40" s="5"/>
    </row>
    <row r="41" spans="1:28" ht="12.75">
      <c r="A41" s="22" t="s">
        <v>29</v>
      </c>
      <c r="B41" s="3">
        <v>3413022</v>
      </c>
      <c r="C41" s="5">
        <v>118538.09700000001</v>
      </c>
      <c r="D41" s="5">
        <f>VLOOKUP(B41,APT!B:F,3,FALSE)</f>
        <v>2081397.8248532536</v>
      </c>
      <c r="E41" s="5">
        <v>19480.62</v>
      </c>
      <c r="F41" s="5">
        <f t="shared" si="1"/>
        <v>2061917.2048532534</v>
      </c>
      <c r="G41" s="5"/>
      <c r="H41" s="5"/>
      <c r="I41" s="5">
        <f t="shared" si="2"/>
        <v>0</v>
      </c>
      <c r="J41" s="5">
        <v>0</v>
      </c>
      <c r="K41" s="6">
        <f t="shared" si="3"/>
        <v>2180455.3018532535</v>
      </c>
      <c r="L41" s="3"/>
      <c r="M41" s="3"/>
      <c r="N41" s="3"/>
      <c r="O41" s="5">
        <v>186901.93269787836</v>
      </c>
      <c r="P41" s="3"/>
      <c r="Q41" s="6"/>
      <c r="R41" s="6"/>
      <c r="T41" s="5">
        <f>VLOOKUP(B41,PP!C:L,8,FALSE)</f>
        <v>248825</v>
      </c>
      <c r="U41" s="5">
        <f>VLOOKUP(B41,PP!C:L,9,FALSE)</f>
        <v>0</v>
      </c>
      <c r="V41" s="5">
        <f>VLOOKUP(B41,PP!C:L,10,FALSE)</f>
        <v>0</v>
      </c>
      <c r="W41" s="68"/>
      <c r="X41" s="95">
        <v>417</v>
      </c>
      <c r="Y41" s="32"/>
      <c r="Z41" s="32"/>
      <c r="AB41" s="5"/>
    </row>
    <row r="42" spans="1:34" ht="12.75">
      <c r="A42" s="22" t="s">
        <v>30</v>
      </c>
      <c r="B42" s="3">
        <v>3412222</v>
      </c>
      <c r="C42" s="5">
        <v>107762.26500000001</v>
      </c>
      <c r="D42" s="5">
        <f>VLOOKUP(B42,APT!B:F,3,FALSE)</f>
        <v>1710083.302888223</v>
      </c>
      <c r="E42" s="5">
        <v>13163.44</v>
      </c>
      <c r="F42" s="5">
        <f t="shared" si="1"/>
        <v>1696919.862888223</v>
      </c>
      <c r="G42" s="5"/>
      <c r="H42" s="5"/>
      <c r="I42" s="6">
        <f t="shared" si="2"/>
        <v>0</v>
      </c>
      <c r="J42" s="5">
        <v>0</v>
      </c>
      <c r="K42" s="6">
        <f t="shared" si="3"/>
        <v>1804682.1278882232</v>
      </c>
      <c r="L42" s="3"/>
      <c r="M42" s="6"/>
      <c r="N42" s="3"/>
      <c r="O42" s="5">
        <v>125905.2960716378</v>
      </c>
      <c r="P42" s="3"/>
      <c r="Q42" s="6"/>
      <c r="R42" s="6"/>
      <c r="T42" s="5">
        <f>VLOOKUP(B42,PP!C:L,8,FALSE)</f>
        <v>208475</v>
      </c>
      <c r="U42" s="5">
        <f>VLOOKUP(B42,PP!C:L,9,FALSE)</f>
        <v>0</v>
      </c>
      <c r="V42" s="5">
        <f>VLOOKUP(B42,PP!C:L,10,FALSE)</f>
        <v>4690</v>
      </c>
      <c r="W42" s="68"/>
      <c r="X42" s="95">
        <v>279</v>
      </c>
      <c r="Y42" s="32"/>
      <c r="Z42" s="32"/>
      <c r="AB42" s="5"/>
      <c r="AC42" s="5"/>
      <c r="AD42" s="5"/>
      <c r="AF42" s="5"/>
      <c r="AG42" s="5"/>
      <c r="AH42" s="5"/>
    </row>
    <row r="43" spans="1:28" ht="12.75">
      <c r="A43" s="22" t="s">
        <v>31</v>
      </c>
      <c r="B43" s="3">
        <v>3412063</v>
      </c>
      <c r="C43" s="5">
        <v>0</v>
      </c>
      <c r="D43" s="5">
        <f>VLOOKUP(B43,APT!B:F,3,FALSE)</f>
        <v>1438693.04</v>
      </c>
      <c r="E43" s="5">
        <v>15264.726043613708</v>
      </c>
      <c r="F43" s="5">
        <f t="shared" si="1"/>
        <v>1423428.3139563864</v>
      </c>
      <c r="G43" s="5"/>
      <c r="H43" s="5"/>
      <c r="I43" s="6">
        <f t="shared" si="2"/>
        <v>0</v>
      </c>
      <c r="J43" s="5">
        <v>0</v>
      </c>
      <c r="K43" s="6">
        <f t="shared" si="3"/>
        <v>1423428.3139563864</v>
      </c>
      <c r="L43" s="3"/>
      <c r="M43" s="3"/>
      <c r="N43" s="3"/>
      <c r="O43" s="5">
        <v>106697.59427002256</v>
      </c>
      <c r="P43" s="3"/>
      <c r="Q43" s="6"/>
      <c r="R43" s="6"/>
      <c r="T43" s="5">
        <f>VLOOKUP(B43,PP!C:L,8,FALSE)</f>
        <v>73975</v>
      </c>
      <c r="U43" s="5">
        <f>VLOOKUP(B43,PP!C:L,9,FALSE)</f>
        <v>0</v>
      </c>
      <c r="V43" s="5">
        <f>VLOOKUP(B43,PP!C:L,10,FALSE)</f>
        <v>7035</v>
      </c>
      <c r="W43" s="68"/>
      <c r="X43" s="95">
        <v>338.5</v>
      </c>
      <c r="Y43" s="32"/>
      <c r="Z43" s="32"/>
      <c r="AB43" s="5"/>
    </row>
    <row r="44" spans="1:28" ht="12.75">
      <c r="A44" s="22" t="s">
        <v>32</v>
      </c>
      <c r="B44" s="3">
        <v>3412064</v>
      </c>
      <c r="C44" s="5">
        <v>125795.85</v>
      </c>
      <c r="D44" s="5">
        <f>VLOOKUP(B44,APT!B:F,3,FALSE)</f>
        <v>1147437.25</v>
      </c>
      <c r="E44" s="5">
        <v>12030.45</v>
      </c>
      <c r="F44" s="5">
        <f t="shared" si="1"/>
        <v>1135406.8</v>
      </c>
      <c r="G44" s="5"/>
      <c r="H44" s="5"/>
      <c r="I44" s="6">
        <f t="shared" si="2"/>
        <v>0</v>
      </c>
      <c r="J44" s="5">
        <v>0</v>
      </c>
      <c r="K44" s="6">
        <f t="shared" si="3"/>
        <v>1261202.6500000001</v>
      </c>
      <c r="L44" s="3"/>
      <c r="M44" s="3"/>
      <c r="N44" s="3"/>
      <c r="O44" s="5">
        <v>80855.99399894569</v>
      </c>
      <c r="P44" s="3"/>
      <c r="Q44" s="6"/>
      <c r="R44" s="6"/>
      <c r="T44" s="5">
        <f>VLOOKUP(B44,PP!C:L,8,FALSE)</f>
        <v>45730</v>
      </c>
      <c r="U44" s="5">
        <f>VLOOKUP(B44,PP!C:L,9,FALSE)</f>
        <v>310</v>
      </c>
      <c r="V44" s="5">
        <f>VLOOKUP(B44,PP!C:L,10,FALSE)</f>
        <v>0</v>
      </c>
      <c r="W44" s="68"/>
      <c r="X44" s="95">
        <v>270</v>
      </c>
      <c r="Y44" s="32"/>
      <c r="Z44" s="32"/>
      <c r="AB44" s="5"/>
    </row>
    <row r="45" spans="1:28" ht="12.75">
      <c r="A45" s="22" t="s">
        <v>33</v>
      </c>
      <c r="B45" s="3">
        <v>3412235</v>
      </c>
      <c r="C45" s="5">
        <v>114372.17700000001</v>
      </c>
      <c r="D45" s="5">
        <f>VLOOKUP(B45,APT!B:F,3,FALSE)</f>
        <v>1935744.3610381281</v>
      </c>
      <c r="E45" s="5">
        <v>17986.95</v>
      </c>
      <c r="F45" s="5">
        <f t="shared" si="1"/>
        <v>1917757.4110381282</v>
      </c>
      <c r="G45" s="5"/>
      <c r="H45" s="5"/>
      <c r="I45" s="6">
        <f t="shared" si="2"/>
        <v>0</v>
      </c>
      <c r="J45" s="5">
        <v>0</v>
      </c>
      <c r="K45" s="6">
        <f t="shared" si="3"/>
        <v>2032129.588038128</v>
      </c>
      <c r="L45" s="3"/>
      <c r="M45" s="3"/>
      <c r="N45" s="3"/>
      <c r="O45" s="5">
        <v>161120.5339695975</v>
      </c>
      <c r="P45" s="3"/>
      <c r="Q45" s="6"/>
      <c r="R45" s="6"/>
      <c r="T45" s="5">
        <f>VLOOKUP(B45,PP!C:L,8,FALSE)</f>
        <v>135845</v>
      </c>
      <c r="U45" s="5">
        <f>VLOOKUP(B45,PP!C:L,9,FALSE)</f>
        <v>0</v>
      </c>
      <c r="V45" s="5">
        <f>VLOOKUP(B45,PP!C:L,10,FALSE)</f>
        <v>4690</v>
      </c>
      <c r="W45" s="68"/>
      <c r="X45" s="95">
        <v>395</v>
      </c>
      <c r="Y45" s="32"/>
      <c r="Z45" s="32"/>
      <c r="AB45" s="5"/>
    </row>
    <row r="46" spans="1:28" ht="12.75">
      <c r="A46" s="22" t="s">
        <v>34</v>
      </c>
      <c r="B46" s="3">
        <v>3412214</v>
      </c>
      <c r="C46" s="5">
        <v>107792.3325</v>
      </c>
      <c r="D46" s="5">
        <f>VLOOKUP(B46,APT!B:F,3,FALSE)</f>
        <v>1781707.709757026</v>
      </c>
      <c r="E46" s="5">
        <v>16387.25</v>
      </c>
      <c r="F46" s="5">
        <f t="shared" si="1"/>
        <v>1765320.459757026</v>
      </c>
      <c r="G46" s="5"/>
      <c r="H46" s="5"/>
      <c r="I46" s="6">
        <f t="shared" si="2"/>
        <v>0</v>
      </c>
      <c r="J46" s="5">
        <v>0</v>
      </c>
      <c r="K46" s="6">
        <f t="shared" si="3"/>
        <v>1873112.792257026</v>
      </c>
      <c r="L46" s="3"/>
      <c r="M46" s="3"/>
      <c r="N46" s="3"/>
      <c r="O46" s="5">
        <v>173946.72201883534</v>
      </c>
      <c r="P46" s="3"/>
      <c r="Q46" s="6"/>
      <c r="R46" s="6"/>
      <c r="T46" s="5">
        <f>VLOOKUP(B46,PP!C:L,8,FALSE)</f>
        <v>220580</v>
      </c>
      <c r="U46" s="5">
        <f>VLOOKUP(B46,PP!C:L,9,FALSE)</f>
        <v>310</v>
      </c>
      <c r="V46" s="5">
        <f>VLOOKUP(B46,PP!C:L,10,FALSE)</f>
        <v>2345</v>
      </c>
      <c r="W46" s="68"/>
      <c r="X46" s="95">
        <v>350</v>
      </c>
      <c r="Y46" s="32"/>
      <c r="Z46" s="32"/>
      <c r="AB46" s="5"/>
    </row>
    <row r="47" spans="1:28" ht="12.75">
      <c r="A47" s="22" t="s">
        <v>35</v>
      </c>
      <c r="B47" s="3">
        <v>3412084</v>
      </c>
      <c r="C47" s="5">
        <v>0</v>
      </c>
      <c r="D47" s="5">
        <f>VLOOKUP(B47,APT!B:F,3,FALSE)</f>
        <v>1385981.2980619064</v>
      </c>
      <c r="E47" s="5">
        <v>13716.08</v>
      </c>
      <c r="F47" s="5">
        <f t="shared" si="1"/>
        <v>1372265.2180619063</v>
      </c>
      <c r="G47" s="5"/>
      <c r="H47" s="5"/>
      <c r="I47" s="6">
        <f t="shared" si="2"/>
        <v>0</v>
      </c>
      <c r="J47" s="5">
        <v>0</v>
      </c>
      <c r="K47" s="6">
        <f t="shared" si="3"/>
        <v>1372265.2180619063</v>
      </c>
      <c r="L47" s="3"/>
      <c r="M47" s="3"/>
      <c r="N47" s="3"/>
      <c r="O47" s="5">
        <v>118509.39631642087</v>
      </c>
      <c r="P47" s="3"/>
      <c r="Q47" s="6"/>
      <c r="R47" s="6"/>
      <c r="T47" s="5">
        <f>VLOOKUP(B47,PP!C:L,8,FALSE)</f>
        <v>114325</v>
      </c>
      <c r="U47" s="5">
        <f>VLOOKUP(B47,PP!C:L,9,FALSE)</f>
        <v>0</v>
      </c>
      <c r="V47" s="5">
        <f>VLOOKUP(B47,PP!C:L,10,FALSE)</f>
        <v>7035</v>
      </c>
      <c r="W47" s="68"/>
      <c r="X47" s="95">
        <v>303</v>
      </c>
      <c r="Y47" s="32"/>
      <c r="Z47" s="32"/>
      <c r="AB47" s="5"/>
    </row>
    <row r="48" spans="1:28" ht="12.75">
      <c r="A48" s="22" t="s">
        <v>36</v>
      </c>
      <c r="B48" s="3">
        <v>3412242</v>
      </c>
      <c r="C48" s="5">
        <v>107650.08300000001</v>
      </c>
      <c r="D48" s="5">
        <f>VLOOKUP(B48,APT!B:F,3,FALSE)</f>
        <v>2467692.703479</v>
      </c>
      <c r="E48" s="5">
        <v>21177.829999999998</v>
      </c>
      <c r="F48" s="5">
        <f t="shared" si="1"/>
        <v>2446514.873479</v>
      </c>
      <c r="G48" s="5"/>
      <c r="H48" s="5"/>
      <c r="I48" s="6">
        <f t="shared" si="2"/>
        <v>0</v>
      </c>
      <c r="J48" s="5">
        <v>0</v>
      </c>
      <c r="K48" s="6">
        <f t="shared" si="3"/>
        <v>2554164.956479</v>
      </c>
      <c r="L48" s="3"/>
      <c r="M48" s="3"/>
      <c r="N48" s="3"/>
      <c r="O48" s="5">
        <v>246752.53478196714</v>
      </c>
      <c r="P48" s="3"/>
      <c r="Q48" s="6"/>
      <c r="R48" s="6"/>
      <c r="T48" s="5">
        <f>VLOOKUP(B48,PP!C:L,8,FALSE)</f>
        <v>218562.5</v>
      </c>
      <c r="U48" s="5">
        <f>VLOOKUP(B48,PP!C:L,9,FALSE)</f>
        <v>0</v>
      </c>
      <c r="V48" s="5">
        <f>VLOOKUP(B48,PP!C:L,10,FALSE)</f>
        <v>14070</v>
      </c>
      <c r="W48" s="68"/>
      <c r="X48" s="95">
        <v>453</v>
      </c>
      <c r="Y48" s="32"/>
      <c r="Z48" s="32"/>
      <c r="AB48" s="5"/>
    </row>
    <row r="49" spans="1:28" ht="12.75">
      <c r="A49" s="22" t="s">
        <v>37</v>
      </c>
      <c r="B49" s="3">
        <v>3412229</v>
      </c>
      <c r="C49" s="5">
        <v>150450.7875</v>
      </c>
      <c r="D49" s="5">
        <f>VLOOKUP(B49,APT!B:F,3,FALSE)</f>
        <v>2570111.19380908</v>
      </c>
      <c r="E49" s="5">
        <v>18191.961372031663</v>
      </c>
      <c r="F49" s="5">
        <f t="shared" si="1"/>
        <v>2551919.232437048</v>
      </c>
      <c r="G49" s="5"/>
      <c r="H49" s="5"/>
      <c r="I49" s="6">
        <f t="shared" si="2"/>
        <v>0</v>
      </c>
      <c r="J49" s="5">
        <v>0</v>
      </c>
      <c r="K49" s="6">
        <f t="shared" si="3"/>
        <v>2702370.019937048</v>
      </c>
      <c r="L49" s="3"/>
      <c r="M49" s="3"/>
      <c r="N49" s="3"/>
      <c r="O49" s="5">
        <v>264946.06397797307</v>
      </c>
      <c r="P49" s="3"/>
      <c r="Q49" s="6"/>
      <c r="R49" s="6"/>
      <c r="T49" s="5">
        <f>VLOOKUP(B49,PP!C:L,8,FALSE)</f>
        <v>282450</v>
      </c>
      <c r="U49" s="5">
        <f>VLOOKUP(B49,PP!C:L,9,FALSE)</f>
        <v>0</v>
      </c>
      <c r="V49" s="5">
        <f>VLOOKUP(B49,PP!C:L,10,FALSE)</f>
        <v>4690</v>
      </c>
      <c r="W49" s="68"/>
      <c r="X49" s="95">
        <v>387.75</v>
      </c>
      <c r="Y49" s="32"/>
      <c r="Z49" s="32"/>
      <c r="AB49" s="5"/>
    </row>
    <row r="50" spans="1:34" ht="12.75">
      <c r="A50" s="22" t="s">
        <v>38</v>
      </c>
      <c r="B50" s="3">
        <v>3412086</v>
      </c>
      <c r="C50" s="5">
        <v>88844.25</v>
      </c>
      <c r="D50" s="5">
        <f>VLOOKUP(B50,APT!B:F,3,FALSE)</f>
        <v>1101183.5840347381</v>
      </c>
      <c r="E50" s="5">
        <v>10367.58</v>
      </c>
      <c r="F50" s="5">
        <f t="shared" si="1"/>
        <v>1090816.004034738</v>
      </c>
      <c r="G50" s="5">
        <v>116000</v>
      </c>
      <c r="H50" s="5">
        <v>246867.84363391655</v>
      </c>
      <c r="I50" s="6">
        <f t="shared" si="2"/>
        <v>362867.8436339166</v>
      </c>
      <c r="J50" s="5">
        <v>0</v>
      </c>
      <c r="K50" s="6">
        <f t="shared" si="3"/>
        <v>1542528.0976686548</v>
      </c>
      <c r="L50" s="3"/>
      <c r="M50" s="6">
        <f>16*4000</f>
        <v>64000</v>
      </c>
      <c r="N50" s="3"/>
      <c r="O50" s="5">
        <v>122122.53129607938</v>
      </c>
      <c r="P50" s="3"/>
      <c r="Q50" s="6"/>
      <c r="R50" s="6"/>
      <c r="T50" s="5">
        <f>VLOOKUP(B50,PP!C:L,8,FALSE)</f>
        <v>82045</v>
      </c>
      <c r="U50" s="5">
        <f>VLOOKUP(B50,PP!C:L,9,FALSE)</f>
        <v>930</v>
      </c>
      <c r="V50" s="5">
        <f>VLOOKUP(B50,PP!C:L,10,FALSE)</f>
        <v>25795</v>
      </c>
      <c r="W50" s="68"/>
      <c r="X50" s="95">
        <v>228</v>
      </c>
      <c r="Y50" s="32"/>
      <c r="Z50" s="32"/>
      <c r="AB50" s="5"/>
      <c r="AC50" s="5"/>
      <c r="AD50" s="5"/>
      <c r="AF50" s="5"/>
      <c r="AG50" s="5"/>
      <c r="AH50" s="5"/>
    </row>
    <row r="51" spans="1:28" ht="12.75">
      <c r="A51" s="22" t="s">
        <v>39</v>
      </c>
      <c r="B51" s="3">
        <v>3412221</v>
      </c>
      <c r="C51" s="5">
        <v>120193.77750000001</v>
      </c>
      <c r="D51" s="5">
        <f>VLOOKUP(B51,APT!B:F,3,FALSE)</f>
        <v>2275654.78618799</v>
      </c>
      <c r="E51" s="5">
        <v>18232.07</v>
      </c>
      <c r="F51" s="5">
        <f t="shared" si="1"/>
        <v>2257422.7161879903</v>
      </c>
      <c r="G51" s="5"/>
      <c r="H51" s="5"/>
      <c r="I51" s="6">
        <f t="shared" si="2"/>
        <v>0</v>
      </c>
      <c r="J51" s="5">
        <v>0</v>
      </c>
      <c r="K51" s="6">
        <f t="shared" si="3"/>
        <v>2377616.49368799</v>
      </c>
      <c r="L51" s="3"/>
      <c r="M51" s="3"/>
      <c r="N51" s="3"/>
      <c r="O51" s="5">
        <v>278957.35605476896</v>
      </c>
      <c r="P51" s="3"/>
      <c r="Q51" s="6"/>
      <c r="R51" s="6"/>
      <c r="T51" s="5">
        <f>VLOOKUP(B51,PP!C:L,8,FALSE)</f>
        <v>259585</v>
      </c>
      <c r="U51" s="5">
        <f>VLOOKUP(B51,PP!C:L,9,FALSE)</f>
        <v>0</v>
      </c>
      <c r="V51" s="5">
        <f>VLOOKUP(B51,PP!C:L,10,FALSE)</f>
        <v>0</v>
      </c>
      <c r="W51" s="68"/>
      <c r="X51" s="95">
        <v>387</v>
      </c>
      <c r="Y51" s="32"/>
      <c r="Z51" s="32"/>
      <c r="AB51" s="5"/>
    </row>
    <row r="52" spans="1:28" ht="12.75">
      <c r="A52" s="22" t="s">
        <v>40</v>
      </c>
      <c r="B52" s="3">
        <v>3413021</v>
      </c>
      <c r="C52" s="5">
        <v>353736.651</v>
      </c>
      <c r="D52" s="5">
        <f>VLOOKUP(B52,APT!B:F,3,FALSE)</f>
        <v>2082334.6509160004</v>
      </c>
      <c r="E52" s="5">
        <v>19379.01</v>
      </c>
      <c r="F52" s="5">
        <f t="shared" si="1"/>
        <v>2062955.6409160004</v>
      </c>
      <c r="G52" s="5"/>
      <c r="H52" s="5"/>
      <c r="I52" s="6">
        <f t="shared" si="2"/>
        <v>0</v>
      </c>
      <c r="J52" s="5">
        <v>0</v>
      </c>
      <c r="K52" s="6">
        <f t="shared" si="3"/>
        <v>2416692.291916</v>
      </c>
      <c r="L52" s="3"/>
      <c r="M52" s="3"/>
      <c r="N52" s="3"/>
      <c r="O52" s="5">
        <v>211858.19765531487</v>
      </c>
      <c r="P52" s="3"/>
      <c r="Q52" s="6"/>
      <c r="R52" s="6"/>
      <c r="T52" s="5">
        <f>VLOOKUP(B52,PP!C:L,8,FALSE)</f>
        <v>248825</v>
      </c>
      <c r="U52" s="5">
        <f>VLOOKUP(B52,PP!C:L,9,FALSE)</f>
        <v>310</v>
      </c>
      <c r="V52" s="5">
        <f>VLOOKUP(B52,PP!C:L,10,FALSE)</f>
        <v>9380</v>
      </c>
      <c r="W52" s="68"/>
      <c r="X52" s="95">
        <v>416</v>
      </c>
      <c r="Y52" s="32"/>
      <c r="Z52" s="32"/>
      <c r="AB52" s="5"/>
    </row>
    <row r="53" spans="1:28" ht="12.75">
      <c r="A53" s="22" t="s">
        <v>41</v>
      </c>
      <c r="B53" s="3">
        <v>3412092</v>
      </c>
      <c r="C53" s="5">
        <v>0</v>
      </c>
      <c r="D53" s="5">
        <f>VLOOKUP(B53,APT!B:F,3,FALSE)</f>
        <v>1092590.5653352018</v>
      </c>
      <c r="E53" s="5">
        <v>10058.65</v>
      </c>
      <c r="F53" s="5">
        <f t="shared" si="1"/>
        <v>1082531.915335202</v>
      </c>
      <c r="G53" s="5"/>
      <c r="H53" s="5"/>
      <c r="I53" s="6">
        <f t="shared" si="2"/>
        <v>0</v>
      </c>
      <c r="J53" s="5">
        <v>0</v>
      </c>
      <c r="K53" s="6">
        <f t="shared" si="3"/>
        <v>1082531.915335202</v>
      </c>
      <c r="L53" s="3"/>
      <c r="M53" s="3"/>
      <c r="N53" s="3"/>
      <c r="O53" s="5">
        <v>83546.14704365948</v>
      </c>
      <c r="P53" s="3"/>
      <c r="Q53" s="6"/>
      <c r="R53" s="6"/>
      <c r="T53" s="5">
        <f>VLOOKUP(B53,PP!C:L,8,FALSE)</f>
        <v>145260</v>
      </c>
      <c r="U53" s="5">
        <f>VLOOKUP(B53,PP!C:L,9,FALSE)</f>
        <v>310</v>
      </c>
      <c r="V53" s="5">
        <f>VLOOKUP(B53,PP!C:L,10,FALSE)</f>
        <v>4690</v>
      </c>
      <c r="W53" s="68"/>
      <c r="X53" s="95">
        <v>215</v>
      </c>
      <c r="Y53" s="32"/>
      <c r="Z53" s="32"/>
      <c r="AB53" s="5"/>
    </row>
    <row r="54" spans="1:28" ht="12.75">
      <c r="A54" s="22" t="s">
        <v>42</v>
      </c>
      <c r="B54" s="3">
        <v>3412093</v>
      </c>
      <c r="C54" s="5">
        <v>159009.15</v>
      </c>
      <c r="D54" s="5">
        <f>VLOOKUP(B54,APT!B:F,3,FALSE)</f>
        <v>896686.3743775034</v>
      </c>
      <c r="E54" s="5">
        <v>8129.469999999999</v>
      </c>
      <c r="F54" s="5">
        <f t="shared" si="1"/>
        <v>888556.9043775034</v>
      </c>
      <c r="G54" s="5"/>
      <c r="H54" s="5"/>
      <c r="I54" s="6">
        <f t="shared" si="2"/>
        <v>0</v>
      </c>
      <c r="J54" s="5">
        <v>0</v>
      </c>
      <c r="K54" s="6">
        <f t="shared" si="3"/>
        <v>1047566.0543775035</v>
      </c>
      <c r="L54" s="3"/>
      <c r="M54" s="3"/>
      <c r="N54" s="3"/>
      <c r="O54" s="5">
        <v>60493.90288415731</v>
      </c>
      <c r="P54" s="3"/>
      <c r="Q54" s="6"/>
      <c r="R54" s="6"/>
      <c r="T54" s="5">
        <f>VLOOKUP(B54,PP!C:L,8,FALSE)</f>
        <v>95495</v>
      </c>
      <c r="U54" s="5">
        <f>VLOOKUP(B54,PP!C:L,9,FALSE)</f>
        <v>310</v>
      </c>
      <c r="V54" s="5">
        <f>VLOOKUP(B54,PP!C:L,10,FALSE)</f>
        <v>0</v>
      </c>
      <c r="W54" s="68"/>
      <c r="X54" s="95">
        <v>177</v>
      </c>
      <c r="Y54" s="32"/>
      <c r="Z54" s="32"/>
      <c r="AB54" s="5"/>
    </row>
    <row r="55" spans="1:28" ht="12.75">
      <c r="A55" s="22" t="s">
        <v>43</v>
      </c>
      <c r="B55" s="3">
        <v>3412241</v>
      </c>
      <c r="C55" s="5">
        <v>162419.55000000002</v>
      </c>
      <c r="D55" s="5">
        <f>VLOOKUP(B55,APT!B:F,3,FALSE)</f>
        <v>1774855.7261677636</v>
      </c>
      <c r="E55" s="5">
        <v>18080.92</v>
      </c>
      <c r="F55" s="5">
        <f t="shared" si="1"/>
        <v>1756774.8061677637</v>
      </c>
      <c r="G55" s="5"/>
      <c r="H55" s="5"/>
      <c r="I55" s="6">
        <f t="shared" si="2"/>
        <v>0</v>
      </c>
      <c r="J55" s="5">
        <v>0</v>
      </c>
      <c r="K55" s="6">
        <f t="shared" si="3"/>
        <v>1919194.3561677637</v>
      </c>
      <c r="L55" s="3"/>
      <c r="M55" s="3"/>
      <c r="N55" s="3"/>
      <c r="O55" s="5">
        <v>149993.28234247718</v>
      </c>
      <c r="P55" s="3"/>
      <c r="Q55" s="6"/>
      <c r="R55" s="6"/>
      <c r="T55" s="5">
        <f>VLOOKUP(B55,PP!C:L,8,FALSE)</f>
        <v>142570</v>
      </c>
      <c r="U55" s="5">
        <f>VLOOKUP(B55,PP!C:L,9,FALSE)</f>
        <v>310</v>
      </c>
      <c r="V55" s="5">
        <f>VLOOKUP(B55,PP!C:L,10,FALSE)</f>
        <v>9380</v>
      </c>
      <c r="W55" s="68"/>
      <c r="X55" s="95">
        <v>397</v>
      </c>
      <c r="Y55" s="32"/>
      <c r="Z55" s="32"/>
      <c r="AB55" s="5"/>
    </row>
    <row r="56" spans="1:34" ht="12.75">
      <c r="A56" s="22" t="s">
        <v>44</v>
      </c>
      <c r="B56" s="3">
        <v>3412226</v>
      </c>
      <c r="C56" s="5">
        <v>122614.5525</v>
      </c>
      <c r="D56" s="5">
        <f>VLOOKUP(B56,APT!B:F,3,FALSE)</f>
        <v>1277662.3918508065</v>
      </c>
      <c r="E56" s="5">
        <v>10938.8</v>
      </c>
      <c r="F56" s="5">
        <f t="shared" si="1"/>
        <v>1266723.5918508065</v>
      </c>
      <c r="G56" s="5">
        <v>79999.99999999999</v>
      </c>
      <c r="H56" s="5">
        <v>22197.614040193206</v>
      </c>
      <c r="I56" s="6">
        <f t="shared" si="2"/>
        <v>102197.61404019319</v>
      </c>
      <c r="J56" s="5">
        <v>0</v>
      </c>
      <c r="K56" s="6">
        <f aca="true" t="shared" si="4" ref="K56:K79">SUM(C56,F56,I56,J56)</f>
        <v>1491535.7583909996</v>
      </c>
      <c r="L56" s="3"/>
      <c r="M56" s="6"/>
      <c r="N56" s="3"/>
      <c r="O56" s="5">
        <v>108944.37367586954</v>
      </c>
      <c r="P56" s="3"/>
      <c r="Q56" s="6"/>
      <c r="R56" s="6"/>
      <c r="T56" s="5">
        <f>VLOOKUP(B56,PP!C:L,8,FALSE)</f>
        <v>170815</v>
      </c>
      <c r="U56" s="5">
        <f>VLOOKUP(B56,PP!C:L,9,FALSE)</f>
        <v>930</v>
      </c>
      <c r="V56" s="5">
        <f>VLOOKUP(B56,PP!C:L,10,FALSE)</f>
        <v>14070</v>
      </c>
      <c r="W56" s="68"/>
      <c r="X56" s="95">
        <v>230</v>
      </c>
      <c r="Y56" s="32"/>
      <c r="Z56" s="32"/>
      <c r="AB56" s="5"/>
      <c r="AC56" s="5"/>
      <c r="AD56" s="5"/>
      <c r="AF56" s="5"/>
      <c r="AG56" s="5"/>
      <c r="AH56" s="5"/>
    </row>
    <row r="57" spans="1:34" ht="12.75">
      <c r="A57" s="22" t="s">
        <v>45</v>
      </c>
      <c r="B57" s="3">
        <v>3412098</v>
      </c>
      <c r="C57" s="5">
        <v>106978.43250000001</v>
      </c>
      <c r="D57" s="5">
        <f>VLOOKUP(B57,APT!B:F,3,FALSE)</f>
        <v>1057046.7526054669</v>
      </c>
      <c r="E57" s="5">
        <v>9207.17</v>
      </c>
      <c r="F57" s="5">
        <f t="shared" si="1"/>
        <v>1047839.5826054668</v>
      </c>
      <c r="G57" s="5">
        <v>160000</v>
      </c>
      <c r="H57" s="5">
        <v>43837.29306836514</v>
      </c>
      <c r="I57" s="6">
        <f aca="true" t="shared" si="5" ref="I57:I79">SUM(G57:H57)</f>
        <v>203837.29306836514</v>
      </c>
      <c r="J57" s="5">
        <v>0</v>
      </c>
      <c r="K57" s="6">
        <f t="shared" si="4"/>
        <v>1358655.308173832</v>
      </c>
      <c r="L57" s="3"/>
      <c r="M57" s="6"/>
      <c r="N57" s="3"/>
      <c r="O57" s="5">
        <v>129096.1371451808</v>
      </c>
      <c r="P57" s="3"/>
      <c r="Q57" s="6"/>
      <c r="R57" s="6"/>
      <c r="T57" s="5">
        <f>VLOOKUP(B57,PP!C:L,8,FALSE)</f>
        <v>115670</v>
      </c>
      <c r="U57" s="5">
        <f>VLOOKUP(B57,PP!C:L,9,FALSE)</f>
        <v>0</v>
      </c>
      <c r="V57" s="5">
        <f>VLOOKUP(B57,PP!C:L,10,FALSE)</f>
        <v>9380</v>
      </c>
      <c r="W57" s="68"/>
      <c r="X57" s="95">
        <v>197</v>
      </c>
      <c r="Y57" s="32"/>
      <c r="Z57" s="32"/>
      <c r="AB57" s="5"/>
      <c r="AC57" s="5"/>
      <c r="AD57" s="5"/>
      <c r="AF57" s="5"/>
      <c r="AG57" s="5"/>
      <c r="AH57" s="5"/>
    </row>
    <row r="58" spans="1:28" ht="12.75">
      <c r="A58" s="22" t="s">
        <v>46</v>
      </c>
      <c r="B58" s="3">
        <v>3412170</v>
      </c>
      <c r="C58" s="5">
        <v>113147.10750000001</v>
      </c>
      <c r="D58" s="5">
        <f>VLOOKUP(B58,APT!B:F,3,FALSE)</f>
        <v>1818651.68061306</v>
      </c>
      <c r="E58" s="5">
        <v>15115.619999999999</v>
      </c>
      <c r="F58" s="5">
        <f t="shared" si="1"/>
        <v>1803536.06061306</v>
      </c>
      <c r="G58" s="5"/>
      <c r="H58" s="5"/>
      <c r="I58" s="6">
        <f t="shared" si="5"/>
        <v>0</v>
      </c>
      <c r="J58" s="5">
        <v>0</v>
      </c>
      <c r="K58" s="6">
        <f t="shared" si="4"/>
        <v>1916683.1681130598</v>
      </c>
      <c r="L58" s="3"/>
      <c r="M58" s="3"/>
      <c r="N58" s="3"/>
      <c r="O58" s="5">
        <v>172277.2034615641</v>
      </c>
      <c r="P58" s="3"/>
      <c r="Q58" s="6"/>
      <c r="R58" s="6"/>
      <c r="T58" s="5">
        <f>VLOOKUP(B58,PP!C:L,8,FALSE)</f>
        <v>278415</v>
      </c>
      <c r="U58" s="5">
        <f>VLOOKUP(B58,PP!C:L,9,FALSE)</f>
        <v>1240</v>
      </c>
      <c r="V58" s="5">
        <f>VLOOKUP(B58,PP!C:L,10,FALSE)</f>
        <v>2345</v>
      </c>
      <c r="W58" s="68"/>
      <c r="X58" s="95">
        <v>317</v>
      </c>
      <c r="Y58" s="32"/>
      <c r="Z58" s="32"/>
      <c r="AB58" s="5"/>
    </row>
    <row r="59" spans="1:28" ht="12.75">
      <c r="A59" s="22" t="s">
        <v>47</v>
      </c>
      <c r="B59" s="3">
        <v>3412240</v>
      </c>
      <c r="C59" s="5">
        <v>115369.4514</v>
      </c>
      <c r="D59" s="5">
        <f>VLOOKUP(B59,APT!B:F,3,FALSE)</f>
        <v>2949380.5517812716</v>
      </c>
      <c r="E59" s="5">
        <v>26761.95735346359</v>
      </c>
      <c r="F59" s="5">
        <f t="shared" si="1"/>
        <v>2922618.594427808</v>
      </c>
      <c r="G59" s="5"/>
      <c r="H59" s="5"/>
      <c r="I59" s="6">
        <f t="shared" si="5"/>
        <v>0</v>
      </c>
      <c r="J59" s="5">
        <v>0</v>
      </c>
      <c r="K59" s="6">
        <f t="shared" si="4"/>
        <v>3037988.0458278083</v>
      </c>
      <c r="L59" s="3"/>
      <c r="M59" s="3"/>
      <c r="N59" s="3"/>
      <c r="O59" s="5">
        <v>292239.1556254012</v>
      </c>
      <c r="P59" s="3"/>
      <c r="Q59" s="6"/>
      <c r="R59" s="6"/>
      <c r="T59" s="5">
        <f>VLOOKUP(B59,PP!C:L,8,FALSE)</f>
        <v>293210</v>
      </c>
      <c r="U59" s="5">
        <f>VLOOKUP(B59,PP!C:L,9,FALSE)</f>
        <v>620</v>
      </c>
      <c r="V59" s="5">
        <f>VLOOKUP(B59,PP!C:L,10,FALSE)</f>
        <v>4690</v>
      </c>
      <c r="W59" s="68"/>
      <c r="X59" s="95">
        <v>580.5</v>
      </c>
      <c r="Y59" s="32"/>
      <c r="Z59" s="32"/>
      <c r="AB59" s="5"/>
    </row>
    <row r="60" spans="1:28" ht="12.75">
      <c r="A60" s="22" t="s">
        <v>48</v>
      </c>
      <c r="B60" s="3">
        <v>3412007</v>
      </c>
      <c r="C60" s="5">
        <v>0</v>
      </c>
      <c r="D60" s="5">
        <f>VLOOKUP(B60,APT!B:F,3,FALSE)</f>
        <v>1767808</v>
      </c>
      <c r="E60" s="5">
        <v>18528.01</v>
      </c>
      <c r="F60" s="5">
        <f t="shared" si="1"/>
        <v>1749279.99</v>
      </c>
      <c r="G60" s="5"/>
      <c r="H60" s="5"/>
      <c r="I60" s="6">
        <f t="shared" si="5"/>
        <v>0</v>
      </c>
      <c r="J60" s="5">
        <v>0</v>
      </c>
      <c r="K60" s="6">
        <f t="shared" si="4"/>
        <v>1749279.99</v>
      </c>
      <c r="L60" s="3"/>
      <c r="M60" s="3"/>
      <c r="N60" s="3"/>
      <c r="O60" s="5">
        <v>152250.03920384817</v>
      </c>
      <c r="P60" s="3"/>
      <c r="Q60" s="6"/>
      <c r="R60" s="6"/>
      <c r="T60" s="5">
        <f>VLOOKUP(B60,PP!C:L,8,FALSE)</f>
        <v>56490</v>
      </c>
      <c r="U60" s="5">
        <f>VLOOKUP(B60,PP!C:L,9,FALSE)</f>
        <v>620</v>
      </c>
      <c r="V60" s="5">
        <f>VLOOKUP(B60,PP!C:L,10,FALSE)</f>
        <v>16415</v>
      </c>
      <c r="W60" s="68"/>
      <c r="X60" s="95">
        <v>416</v>
      </c>
      <c r="Y60" s="32"/>
      <c r="Z60" s="32"/>
      <c r="AB60" s="5"/>
    </row>
    <row r="61" spans="1:28" ht="12.75">
      <c r="A61" s="22" t="s">
        <v>49</v>
      </c>
      <c r="B61" s="3">
        <v>3412199</v>
      </c>
      <c r="C61" s="5">
        <v>102905.52</v>
      </c>
      <c r="D61" s="5">
        <f>VLOOKUP(B61,APT!B:F,3,FALSE)</f>
        <v>952573.54246939</v>
      </c>
      <c r="E61" s="5">
        <v>8484.16</v>
      </c>
      <c r="F61" s="5">
        <f t="shared" si="1"/>
        <v>944089.3824693899</v>
      </c>
      <c r="G61" s="5"/>
      <c r="H61" s="5"/>
      <c r="I61" s="6">
        <f t="shared" si="5"/>
        <v>0</v>
      </c>
      <c r="J61" s="5">
        <v>0</v>
      </c>
      <c r="K61" s="6">
        <f t="shared" si="4"/>
        <v>1046994.90246939</v>
      </c>
      <c r="L61" s="3"/>
      <c r="M61" s="3"/>
      <c r="N61" s="3"/>
      <c r="O61" s="5">
        <v>73618.55015203229</v>
      </c>
      <c r="P61" s="3"/>
      <c r="Q61" s="6"/>
      <c r="R61" s="6"/>
      <c r="T61" s="5">
        <f>VLOOKUP(B61,PP!C:L,8,FALSE)</f>
        <v>114325</v>
      </c>
      <c r="U61" s="5">
        <f>VLOOKUP(B61,PP!C:L,9,FALSE)</f>
        <v>310</v>
      </c>
      <c r="V61" s="5">
        <f>VLOOKUP(B61,PP!C:L,10,FALSE)</f>
        <v>2345</v>
      </c>
      <c r="W61" s="68"/>
      <c r="X61" s="95">
        <v>181</v>
      </c>
      <c r="Y61" s="32"/>
      <c r="Z61" s="32"/>
      <c r="AB61" s="5"/>
    </row>
    <row r="62" spans="1:28" ht="12.75">
      <c r="A62" s="22" t="s">
        <v>50</v>
      </c>
      <c r="B62" s="3">
        <v>3412110</v>
      </c>
      <c r="C62" s="5">
        <v>133881.663</v>
      </c>
      <c r="D62" s="5">
        <f>VLOOKUP(B62,APT!B:F,3,FALSE)</f>
        <v>1997904.9347556166</v>
      </c>
      <c r="E62" s="5">
        <v>18627.17</v>
      </c>
      <c r="F62" s="5">
        <f t="shared" si="1"/>
        <v>1979277.7647556167</v>
      </c>
      <c r="G62" s="5"/>
      <c r="H62" s="5"/>
      <c r="I62" s="6">
        <f t="shared" si="5"/>
        <v>0</v>
      </c>
      <c r="J62" s="5">
        <v>0</v>
      </c>
      <c r="K62" s="6">
        <f t="shared" si="4"/>
        <v>2113159.4277556166</v>
      </c>
      <c r="L62" s="3"/>
      <c r="M62" s="3"/>
      <c r="N62" s="3"/>
      <c r="O62" s="5">
        <v>196446.92413913738</v>
      </c>
      <c r="P62" s="3"/>
      <c r="Q62" s="6"/>
      <c r="R62" s="6"/>
      <c r="T62" s="5">
        <f>VLOOKUP(B62,PP!C:L,8,FALSE)</f>
        <v>275725</v>
      </c>
      <c r="U62" s="5">
        <f>VLOOKUP(B62,PP!C:L,9,FALSE)</f>
        <v>0</v>
      </c>
      <c r="V62" s="5">
        <f>VLOOKUP(B62,PP!C:L,10,FALSE)</f>
        <v>11725</v>
      </c>
      <c r="W62" s="68"/>
      <c r="X62" s="95">
        <v>397</v>
      </c>
      <c r="Y62" s="32"/>
      <c r="Z62" s="32"/>
      <c r="AB62" s="5"/>
    </row>
    <row r="63" spans="1:28" ht="12.75">
      <c r="A63" s="22" t="s">
        <v>51</v>
      </c>
      <c r="B63" s="3">
        <v>3412113</v>
      </c>
      <c r="C63" s="5">
        <v>100491.51000000001</v>
      </c>
      <c r="D63" s="5">
        <f>VLOOKUP(B63,APT!B:F,3,FALSE)</f>
        <v>1755364.9768169422</v>
      </c>
      <c r="E63" s="5">
        <v>17231.880821917806</v>
      </c>
      <c r="F63" s="5">
        <f t="shared" si="1"/>
        <v>1738133.0959950243</v>
      </c>
      <c r="G63" s="5"/>
      <c r="H63" s="5"/>
      <c r="I63" s="6">
        <f t="shared" si="5"/>
        <v>0</v>
      </c>
      <c r="J63" s="5">
        <v>0</v>
      </c>
      <c r="K63" s="6">
        <f t="shared" si="4"/>
        <v>1838624.6059950243</v>
      </c>
      <c r="L63" s="3"/>
      <c r="M63" s="3"/>
      <c r="N63" s="3"/>
      <c r="O63" s="5">
        <v>163088.61441003156</v>
      </c>
      <c r="P63" s="3"/>
      <c r="Q63" s="6"/>
      <c r="R63" s="6"/>
      <c r="T63" s="5">
        <f>VLOOKUP(B63,PP!C:L,8,FALSE)</f>
        <v>160055</v>
      </c>
      <c r="U63" s="5">
        <f>VLOOKUP(B63,PP!C:L,9,FALSE)</f>
        <v>930</v>
      </c>
      <c r="V63" s="5">
        <f>VLOOKUP(B63,PP!C:L,10,FALSE)</f>
        <v>4690</v>
      </c>
      <c r="W63" s="68"/>
      <c r="X63" s="95">
        <v>376.6666666666667</v>
      </c>
      <c r="Y63" s="32"/>
      <c r="Z63" s="32"/>
      <c r="AB63" s="5"/>
    </row>
    <row r="64" spans="1:34" ht="12.75">
      <c r="A64" s="22" t="s">
        <v>52</v>
      </c>
      <c r="B64" s="3">
        <v>3413026</v>
      </c>
      <c r="C64" s="5">
        <v>55430.595</v>
      </c>
      <c r="D64" s="5">
        <f>VLOOKUP(B64,APT!B:F,3,FALSE)</f>
        <v>1328317.246403411</v>
      </c>
      <c r="E64" s="5">
        <v>9220.56</v>
      </c>
      <c r="F64" s="5">
        <f t="shared" si="1"/>
        <v>1319096.686403411</v>
      </c>
      <c r="G64" s="5">
        <v>204000</v>
      </c>
      <c r="H64" s="5">
        <v>222226.2586575886</v>
      </c>
      <c r="I64" s="6">
        <f t="shared" si="5"/>
        <v>426226.2586575886</v>
      </c>
      <c r="J64" s="5">
        <v>0</v>
      </c>
      <c r="K64" s="6">
        <f t="shared" si="4"/>
        <v>1800753.5400609996</v>
      </c>
      <c r="L64" s="3"/>
      <c r="M64" s="6">
        <f>24*4000</f>
        <v>96000</v>
      </c>
      <c r="N64" s="3"/>
      <c r="O64" s="5">
        <v>121268.69501048143</v>
      </c>
      <c r="P64" s="3"/>
      <c r="Q64" s="6"/>
      <c r="R64" s="6"/>
      <c r="T64" s="5">
        <f>VLOOKUP(B64,PP!C:L,8,FALSE)</f>
        <v>151985</v>
      </c>
      <c r="U64" s="5">
        <f>VLOOKUP(B64,PP!C:L,9,FALSE)</f>
        <v>310</v>
      </c>
      <c r="V64" s="5">
        <f>VLOOKUP(B64,PP!C:L,10,FALSE)</f>
        <v>2345</v>
      </c>
      <c r="W64" s="68"/>
      <c r="X64" s="95">
        <v>196</v>
      </c>
      <c r="Y64" s="32"/>
      <c r="Z64" s="32"/>
      <c r="AB64" s="5"/>
      <c r="AC64" s="5"/>
      <c r="AD64" s="5"/>
      <c r="AF64" s="5"/>
      <c r="AG64" s="5"/>
      <c r="AH64" s="5"/>
    </row>
    <row r="65" spans="1:28" ht="12.75">
      <c r="A65" s="22" t="s">
        <v>53</v>
      </c>
      <c r="B65" s="3">
        <v>3413961</v>
      </c>
      <c r="C65" s="5">
        <v>131012.475</v>
      </c>
      <c r="D65" s="5">
        <f>VLOOKUP(B65,APT!B:F,3,FALSE)</f>
        <v>1908448.0935414482</v>
      </c>
      <c r="E65" s="5">
        <v>17244.239999999998</v>
      </c>
      <c r="F65" s="5">
        <f t="shared" si="1"/>
        <v>1891203.8535414482</v>
      </c>
      <c r="G65" s="5"/>
      <c r="H65" s="5"/>
      <c r="I65" s="6">
        <f t="shared" si="5"/>
        <v>0</v>
      </c>
      <c r="J65" s="5">
        <v>0</v>
      </c>
      <c r="K65" s="6">
        <f t="shared" si="4"/>
        <v>2022216.3285414483</v>
      </c>
      <c r="L65" s="3"/>
      <c r="M65" s="3"/>
      <c r="N65" s="3"/>
      <c r="O65" s="5">
        <v>188947.23601848935</v>
      </c>
      <c r="P65" s="3"/>
      <c r="Q65" s="6"/>
      <c r="R65" s="6"/>
      <c r="T65" s="5">
        <f>VLOOKUP(B65,PP!C:L,8,FALSE)</f>
        <v>348355</v>
      </c>
      <c r="U65" s="5">
        <f>VLOOKUP(B65,PP!C:L,9,FALSE)</f>
        <v>0</v>
      </c>
      <c r="V65" s="5">
        <f>VLOOKUP(B65,PP!C:L,10,FALSE)</f>
        <v>7035</v>
      </c>
      <c r="W65" s="68"/>
      <c r="X65" s="95">
        <v>359</v>
      </c>
      <c r="Y65" s="32"/>
      <c r="Z65" s="32"/>
      <c r="AB65" s="5"/>
    </row>
    <row r="66" spans="1:34" ht="12.75">
      <c r="A66" s="22" t="s">
        <v>54</v>
      </c>
      <c r="B66" s="3">
        <v>3412123</v>
      </c>
      <c r="C66" s="5">
        <v>102428.21699999999</v>
      </c>
      <c r="D66" s="5">
        <f>VLOOKUP(B66,APT!B:F,3,FALSE)</f>
        <v>1248683.163900971</v>
      </c>
      <c r="E66" s="5">
        <v>9144</v>
      </c>
      <c r="F66" s="5">
        <f t="shared" si="1"/>
        <v>1239539.163900971</v>
      </c>
      <c r="G66" s="5">
        <v>160000</v>
      </c>
      <c r="H66" s="5">
        <v>43837.29306836514</v>
      </c>
      <c r="I66" s="6">
        <f t="shared" si="5"/>
        <v>203837.29306836514</v>
      </c>
      <c r="J66" s="5">
        <v>0</v>
      </c>
      <c r="K66" s="6">
        <f t="shared" si="4"/>
        <v>1545804.673969336</v>
      </c>
      <c r="L66" s="3"/>
      <c r="M66" s="6"/>
      <c r="N66" s="3"/>
      <c r="O66" s="5">
        <v>122985.237979017</v>
      </c>
      <c r="P66" s="3"/>
      <c r="Q66" s="6"/>
      <c r="R66" s="6"/>
      <c r="T66" s="5">
        <f>VLOOKUP(B66,PP!C:L,8,FALSE)</f>
        <v>84735</v>
      </c>
      <c r="U66" s="5">
        <f>VLOOKUP(B66,PP!C:L,9,FALSE)</f>
        <v>0</v>
      </c>
      <c r="V66" s="5">
        <f>VLOOKUP(B66,PP!C:L,10,FALSE)</f>
        <v>2345</v>
      </c>
      <c r="W66" s="68"/>
      <c r="X66" s="95">
        <v>200</v>
      </c>
      <c r="Y66" s="32"/>
      <c r="Z66" s="32"/>
      <c r="AB66" s="5"/>
      <c r="AC66" s="5"/>
      <c r="AD66" s="5"/>
      <c r="AF66" s="5"/>
      <c r="AG66" s="5"/>
      <c r="AH66" s="5"/>
    </row>
    <row r="67" spans="1:28" ht="12.75">
      <c r="A67" s="22" t="s">
        <v>55</v>
      </c>
      <c r="B67" s="3">
        <v>3412130</v>
      </c>
      <c r="C67" s="5">
        <v>117229.05</v>
      </c>
      <c r="D67" s="5">
        <f>VLOOKUP(B67,APT!B:F,3,FALSE)</f>
        <v>1115762.6560831144</v>
      </c>
      <c r="E67" s="5">
        <v>9276.17</v>
      </c>
      <c r="F67" s="5">
        <f t="shared" si="1"/>
        <v>1106486.4860831145</v>
      </c>
      <c r="G67" s="5"/>
      <c r="H67" s="5"/>
      <c r="I67" s="6">
        <f t="shared" si="5"/>
        <v>0</v>
      </c>
      <c r="J67" s="5">
        <v>0</v>
      </c>
      <c r="K67" s="6">
        <f t="shared" si="4"/>
        <v>1223715.5360831146</v>
      </c>
      <c r="L67" s="3"/>
      <c r="M67" s="3"/>
      <c r="N67" s="3"/>
      <c r="O67" s="5">
        <v>103401.93614402563</v>
      </c>
      <c r="P67" s="3"/>
      <c r="Q67" s="6"/>
      <c r="R67" s="6"/>
      <c r="T67" s="5">
        <f>VLOOKUP(B67,PP!C:L,8,FALSE)</f>
        <v>172160</v>
      </c>
      <c r="U67" s="5">
        <f>VLOOKUP(B67,PP!C:L,9,FALSE)</f>
        <v>0</v>
      </c>
      <c r="V67" s="5">
        <f>VLOOKUP(B67,PP!C:L,10,FALSE)</f>
        <v>7035</v>
      </c>
      <c r="W67" s="68"/>
      <c r="X67" s="95">
        <v>197</v>
      </c>
      <c r="Y67" s="32"/>
      <c r="Z67" s="32"/>
      <c r="AB67" s="5"/>
    </row>
    <row r="68" spans="1:28" ht="12.75">
      <c r="A68" s="22" t="s">
        <v>208</v>
      </c>
      <c r="B68" s="3">
        <v>3412034</v>
      </c>
      <c r="C68" s="5">
        <v>215466.9</v>
      </c>
      <c r="D68" s="5">
        <f>VLOOKUP(B68,APT!B:F,3,FALSE)</f>
        <v>2569406.2602320844</v>
      </c>
      <c r="E68" s="5">
        <v>26670.79</v>
      </c>
      <c r="F68" s="5">
        <f t="shared" si="1"/>
        <v>2542735.4702320844</v>
      </c>
      <c r="G68" s="5"/>
      <c r="H68" s="5"/>
      <c r="I68" s="6">
        <f t="shared" si="5"/>
        <v>0</v>
      </c>
      <c r="J68" s="5">
        <v>0</v>
      </c>
      <c r="K68" s="6">
        <f t="shared" si="4"/>
        <v>2758202.3702320843</v>
      </c>
      <c r="L68" s="3"/>
      <c r="M68" s="3"/>
      <c r="N68" s="3"/>
      <c r="O68" s="5">
        <v>275291.2417763488</v>
      </c>
      <c r="P68" s="3"/>
      <c r="Q68" s="6"/>
      <c r="R68" s="6"/>
      <c r="T68" s="5">
        <f>VLOOKUP(B68,PP!C:L,8,FALSE)</f>
        <v>182920</v>
      </c>
      <c r="U68" s="5">
        <f>VLOOKUP(B68,PP!C:L,9,FALSE)</f>
        <v>1240</v>
      </c>
      <c r="V68" s="5">
        <f>VLOOKUP(B68,PP!C:L,10,FALSE)</f>
        <v>14070</v>
      </c>
      <c r="W68" s="68"/>
      <c r="X68" s="95">
        <v>589</v>
      </c>
      <c r="Y68" s="32"/>
      <c r="Z68" s="32"/>
      <c r="AB68" s="5"/>
    </row>
    <row r="69" spans="1:28" ht="12.75">
      <c r="A69" s="22" t="s">
        <v>162</v>
      </c>
      <c r="B69" s="3">
        <v>3412011</v>
      </c>
      <c r="C69" s="5">
        <v>100555.84</v>
      </c>
      <c r="D69" s="5">
        <f>VLOOKUP(B69,APT!B:F,3,FALSE)</f>
        <v>1783504</v>
      </c>
      <c r="E69" s="5">
        <v>18773.45</v>
      </c>
      <c r="F69" s="5">
        <f t="shared" si="1"/>
        <v>1764730.55</v>
      </c>
      <c r="G69" s="5"/>
      <c r="H69" s="5"/>
      <c r="I69" s="6">
        <f t="shared" si="5"/>
        <v>0</v>
      </c>
      <c r="J69" s="5">
        <v>0</v>
      </c>
      <c r="K69" s="6">
        <f t="shared" si="4"/>
        <v>1865286.3900000001</v>
      </c>
      <c r="L69" s="3"/>
      <c r="M69" s="3"/>
      <c r="N69" s="3"/>
      <c r="O69" s="5">
        <v>121586.19862279121</v>
      </c>
      <c r="P69" s="3"/>
      <c r="Q69" s="6"/>
      <c r="R69" s="6"/>
      <c r="T69" s="5">
        <f>VLOOKUP(B69,PP!C:L,8,FALSE)</f>
        <v>65905</v>
      </c>
      <c r="U69" s="5">
        <f>VLOOKUP(B69,PP!C:L,9,FALSE)</f>
        <v>1240</v>
      </c>
      <c r="V69" s="5">
        <f>VLOOKUP(B69,PP!C:L,10,FALSE)</f>
        <v>0</v>
      </c>
      <c r="W69" s="68"/>
      <c r="X69" s="95">
        <v>420</v>
      </c>
      <c r="Y69" s="32"/>
      <c r="Z69" s="32"/>
      <c r="AB69" s="5"/>
    </row>
    <row r="70" spans="1:34" ht="12.75">
      <c r="A70" s="22" t="s">
        <v>56</v>
      </c>
      <c r="B70" s="3">
        <v>3412237</v>
      </c>
      <c r="C70" s="5">
        <v>95766.75</v>
      </c>
      <c r="D70" s="5">
        <f>VLOOKUP(B70,APT!B:F,3,FALSE)</f>
        <v>1840729.891062</v>
      </c>
      <c r="E70" s="5">
        <v>18629.54</v>
      </c>
      <c r="F70" s="5">
        <f t="shared" si="1"/>
        <v>1822100.351062</v>
      </c>
      <c r="G70" s="5">
        <v>47999.999999999985</v>
      </c>
      <c r="H70" s="5">
        <v>70948.48609510734</v>
      </c>
      <c r="I70" s="6">
        <f t="shared" si="5"/>
        <v>118948.48609510732</v>
      </c>
      <c r="J70" s="5">
        <v>0</v>
      </c>
      <c r="K70" s="6">
        <f t="shared" si="4"/>
        <v>2036815.5871571074</v>
      </c>
      <c r="L70" s="3"/>
      <c r="M70" s="6">
        <f>8*4000</f>
        <v>32000</v>
      </c>
      <c r="N70" s="3"/>
      <c r="O70" s="5">
        <v>195607.12261656518</v>
      </c>
      <c r="P70" s="3"/>
      <c r="Q70" s="6"/>
      <c r="R70" s="6"/>
      <c r="T70" s="5">
        <f>VLOOKUP(B70,PP!C:L,8,FALSE)</f>
        <v>102220</v>
      </c>
      <c r="U70" s="5">
        <f>VLOOKUP(B70,PP!C:L,9,FALSE)</f>
        <v>0</v>
      </c>
      <c r="V70" s="5">
        <f>VLOOKUP(B70,PP!C:L,10,FALSE)</f>
        <v>7035</v>
      </c>
      <c r="W70" s="68"/>
      <c r="X70" s="95">
        <v>414</v>
      </c>
      <c r="Y70" s="32"/>
      <c r="Z70" s="32"/>
      <c r="AB70" s="5"/>
      <c r="AC70" s="5"/>
      <c r="AD70" s="5"/>
      <c r="AF70" s="5"/>
      <c r="AG70" s="5"/>
      <c r="AH70" s="5"/>
    </row>
    <row r="71" spans="1:28" ht="12.75">
      <c r="A71" s="22" t="s">
        <v>57</v>
      </c>
      <c r="B71" s="3">
        <v>3412227</v>
      </c>
      <c r="C71" s="5">
        <v>118586.24250000001</v>
      </c>
      <c r="D71" s="5">
        <f>VLOOKUP(B71,APT!B:F,3,FALSE)</f>
        <v>2606052.6724206517</v>
      </c>
      <c r="E71" s="5">
        <v>19404.460343511448</v>
      </c>
      <c r="F71" s="5">
        <f t="shared" si="1"/>
        <v>2586648.2120771403</v>
      </c>
      <c r="G71" s="5"/>
      <c r="H71" s="5"/>
      <c r="I71" s="6">
        <f t="shared" si="5"/>
        <v>0</v>
      </c>
      <c r="J71" s="5">
        <v>0</v>
      </c>
      <c r="K71" s="6">
        <f t="shared" si="4"/>
        <v>2705234.4545771405</v>
      </c>
      <c r="L71" s="3"/>
      <c r="M71" s="3"/>
      <c r="N71" s="3"/>
      <c r="O71" s="5">
        <v>242659.39712214516</v>
      </c>
      <c r="P71" s="3"/>
      <c r="Q71" s="6"/>
      <c r="R71" s="6"/>
      <c r="T71" s="5">
        <f>VLOOKUP(B71,PP!C:L,8,FALSE)</f>
        <v>251515</v>
      </c>
      <c r="U71" s="5">
        <f>VLOOKUP(B71,PP!C:L,9,FALSE)</f>
        <v>0</v>
      </c>
      <c r="V71" s="5">
        <f>VLOOKUP(B71,PP!C:L,10,FALSE)</f>
        <v>4690</v>
      </c>
      <c r="W71" s="68"/>
      <c r="X71" s="95">
        <v>410.5</v>
      </c>
      <c r="Y71" s="32"/>
      <c r="Z71" s="32"/>
      <c r="AB71" s="5"/>
    </row>
    <row r="72" spans="1:34" ht="12.75">
      <c r="A72" s="22" t="s">
        <v>58</v>
      </c>
      <c r="B72" s="3">
        <v>3412065</v>
      </c>
      <c r="C72" s="5">
        <v>56922</v>
      </c>
      <c r="D72" s="5">
        <f>VLOOKUP(B72,APT!B:F,3,FALSE)</f>
        <v>1361669.5905551428</v>
      </c>
      <c r="E72" s="5">
        <v>11103.98</v>
      </c>
      <c r="F72" s="5">
        <f t="shared" si="1"/>
        <v>1350565.6105551429</v>
      </c>
      <c r="G72" s="5">
        <v>364000</v>
      </c>
      <c r="H72" s="5">
        <v>499035.8859928122</v>
      </c>
      <c r="I72" s="6">
        <f t="shared" si="5"/>
        <v>863035.8859928122</v>
      </c>
      <c r="J72" s="5">
        <v>0</v>
      </c>
      <c r="K72" s="6">
        <f t="shared" si="4"/>
        <v>2270523.496547955</v>
      </c>
      <c r="L72" s="3"/>
      <c r="M72" s="6">
        <f>29*4000</f>
        <v>116000</v>
      </c>
      <c r="N72" s="3"/>
      <c r="O72" s="5">
        <v>161666.97414450566</v>
      </c>
      <c r="P72" s="3"/>
      <c r="Q72" s="6"/>
      <c r="R72" s="6"/>
      <c r="T72" s="5">
        <f>VLOOKUP(B72,PP!C:L,8,FALSE)</f>
        <v>114325</v>
      </c>
      <c r="U72" s="5">
        <f>VLOOKUP(B72,PP!C:L,9,FALSE)</f>
        <v>0</v>
      </c>
      <c r="V72" s="5">
        <f>VLOOKUP(B72,PP!C:L,10,FALSE)</f>
        <v>18760</v>
      </c>
      <c r="W72" s="68"/>
      <c r="X72" s="95">
        <v>243</v>
      </c>
      <c r="Y72" s="32"/>
      <c r="Z72" s="32"/>
      <c r="AB72" s="5"/>
      <c r="AC72" s="5"/>
      <c r="AD72" s="5"/>
      <c r="AF72" s="5"/>
      <c r="AG72" s="5"/>
      <c r="AH72" s="5"/>
    </row>
    <row r="73" spans="1:28" ht="12.75">
      <c r="A73" s="22" t="s">
        <v>59</v>
      </c>
      <c r="B73" s="3">
        <v>3412238</v>
      </c>
      <c r="C73" s="5">
        <v>106754.19750000001</v>
      </c>
      <c r="D73" s="5">
        <f>VLOOKUP(B73,APT!B:F,3,FALSE)</f>
        <v>1630382.6953931316</v>
      </c>
      <c r="E73" s="5">
        <v>14523.289999999999</v>
      </c>
      <c r="F73" s="5">
        <f t="shared" si="1"/>
        <v>1615859.4053931315</v>
      </c>
      <c r="G73" s="5"/>
      <c r="H73" s="5"/>
      <c r="I73" s="6">
        <f t="shared" si="5"/>
        <v>0</v>
      </c>
      <c r="J73" s="5">
        <v>0</v>
      </c>
      <c r="K73" s="6">
        <f t="shared" si="4"/>
        <v>1722613.6028931316</v>
      </c>
      <c r="L73" s="3"/>
      <c r="M73" s="3"/>
      <c r="N73" s="3"/>
      <c r="O73" s="5">
        <v>181132.11901167207</v>
      </c>
      <c r="P73" s="3"/>
      <c r="Q73" s="6"/>
      <c r="R73" s="6"/>
      <c r="T73" s="5">
        <f>VLOOKUP(B73,PP!C:L,8,FALSE)</f>
        <v>189645</v>
      </c>
      <c r="U73" s="5">
        <f>VLOOKUP(B73,PP!C:L,9,FALSE)</f>
        <v>620</v>
      </c>
      <c r="V73" s="5">
        <f>VLOOKUP(B73,PP!C:L,10,FALSE)</f>
        <v>7035</v>
      </c>
      <c r="W73" s="68"/>
      <c r="X73" s="95">
        <v>314</v>
      </c>
      <c r="Y73" s="32"/>
      <c r="Z73" s="32"/>
      <c r="AB73" s="5"/>
    </row>
    <row r="74" spans="1:28" ht="12.75">
      <c r="A74" s="22" t="s">
        <v>60</v>
      </c>
      <c r="B74" s="3">
        <v>3412180</v>
      </c>
      <c r="C74" s="5">
        <v>0</v>
      </c>
      <c r="D74" s="5">
        <f>VLOOKUP(B74,APT!B:F,3,FALSE)</f>
        <v>1717036.16</v>
      </c>
      <c r="E74" s="5">
        <v>18030.79772727273</v>
      </c>
      <c r="F74" s="5">
        <f t="shared" si="1"/>
        <v>1699005.3622727273</v>
      </c>
      <c r="G74" s="5"/>
      <c r="H74" s="5"/>
      <c r="I74" s="6">
        <f t="shared" si="5"/>
        <v>0</v>
      </c>
      <c r="J74" s="5">
        <v>0</v>
      </c>
      <c r="K74" s="6">
        <f t="shared" si="4"/>
        <v>1699005.3622727273</v>
      </c>
      <c r="L74" s="3"/>
      <c r="M74" s="3"/>
      <c r="N74" s="3"/>
      <c r="O74" s="5">
        <v>151133.1914327717</v>
      </c>
      <c r="P74" s="3"/>
      <c r="Q74" s="6"/>
      <c r="R74" s="6"/>
      <c r="T74" s="5">
        <f>VLOOKUP(B74,PP!C:L,8,FALSE)</f>
        <v>60525</v>
      </c>
      <c r="U74" s="5">
        <f>VLOOKUP(B74,PP!C:L,9,FALSE)</f>
        <v>930</v>
      </c>
      <c r="V74" s="5">
        <f>VLOOKUP(B74,PP!C:L,10,FALSE)</f>
        <v>0</v>
      </c>
      <c r="W74" s="68"/>
      <c r="X74" s="95">
        <v>402.5</v>
      </c>
      <c r="Y74" s="32"/>
      <c r="Z74" s="32"/>
      <c r="AB74" s="5"/>
    </row>
    <row r="75" spans="1:28" ht="12.75">
      <c r="A75" s="22" t="s">
        <v>61</v>
      </c>
      <c r="B75" s="3">
        <v>3412149</v>
      </c>
      <c r="C75" s="5">
        <v>0</v>
      </c>
      <c r="D75" s="5">
        <f>VLOOKUP(B75,APT!B:F,3,FALSE)</f>
        <v>1517008</v>
      </c>
      <c r="E75" s="5">
        <v>15841.16</v>
      </c>
      <c r="F75" s="5">
        <f t="shared" si="1"/>
        <v>1501166.84</v>
      </c>
      <c r="G75" s="5"/>
      <c r="H75" s="5"/>
      <c r="I75" s="6">
        <f t="shared" si="5"/>
        <v>0</v>
      </c>
      <c r="J75" s="5">
        <v>0</v>
      </c>
      <c r="K75" s="6">
        <f t="shared" si="4"/>
        <v>1501166.84</v>
      </c>
      <c r="L75" s="3"/>
      <c r="M75" s="3"/>
      <c r="N75" s="3"/>
      <c r="O75" s="5">
        <v>141085.31316786766</v>
      </c>
      <c r="P75" s="3"/>
      <c r="Q75" s="6"/>
      <c r="R75" s="6"/>
      <c r="T75" s="5">
        <f>VLOOKUP(B75,PP!C:L,8,FALSE)</f>
        <v>22865</v>
      </c>
      <c r="U75" s="5">
        <f>VLOOKUP(B75,PP!C:L,9,FALSE)</f>
        <v>930</v>
      </c>
      <c r="V75" s="5">
        <f>VLOOKUP(B75,PP!C:L,10,FALSE)</f>
        <v>4690</v>
      </c>
      <c r="W75" s="68"/>
      <c r="X75" s="95">
        <v>356</v>
      </c>
      <c r="Y75" s="32"/>
      <c r="Z75" s="32"/>
      <c r="AB75" s="5"/>
    </row>
    <row r="76" spans="1:28" ht="12.75">
      <c r="A76" s="22" t="s">
        <v>62</v>
      </c>
      <c r="B76" s="3">
        <v>3412236</v>
      </c>
      <c r="C76" s="5">
        <v>103449.9</v>
      </c>
      <c r="D76" s="5">
        <f>VLOOKUP(B76,APT!B:F,3,FALSE)</f>
        <v>1910398.3122725233</v>
      </c>
      <c r="E76" s="5">
        <v>16972.100000000002</v>
      </c>
      <c r="F76" s="5">
        <f t="shared" si="1"/>
        <v>1893426.2122725232</v>
      </c>
      <c r="G76" s="5"/>
      <c r="H76" s="5"/>
      <c r="I76" s="6">
        <f t="shared" si="5"/>
        <v>0</v>
      </c>
      <c r="J76" s="5">
        <v>0</v>
      </c>
      <c r="K76" s="6">
        <f t="shared" si="4"/>
        <v>1996876.112272523</v>
      </c>
      <c r="L76" s="3"/>
      <c r="M76" s="3"/>
      <c r="N76" s="3"/>
      <c r="O76" s="5">
        <v>190832.11223319834</v>
      </c>
      <c r="P76" s="3"/>
      <c r="Q76" s="6"/>
      <c r="R76" s="6"/>
      <c r="T76" s="5">
        <f>VLOOKUP(B76,PP!C:L,8,FALSE)</f>
        <v>258240</v>
      </c>
      <c r="U76" s="5">
        <f>VLOOKUP(B76,PP!C:L,9,FALSE)</f>
        <v>0</v>
      </c>
      <c r="V76" s="5">
        <f>VLOOKUP(B76,PP!C:L,10,FALSE)</f>
        <v>0</v>
      </c>
      <c r="W76" s="68"/>
      <c r="X76" s="95">
        <v>360</v>
      </c>
      <c r="Y76" s="32"/>
      <c r="Z76" s="32"/>
      <c r="AB76" s="5"/>
    </row>
    <row r="77" spans="1:28" ht="12.75">
      <c r="A77" s="22" t="s">
        <v>63</v>
      </c>
      <c r="B77" s="3">
        <v>3412128</v>
      </c>
      <c r="C77" s="5">
        <v>78027.6225</v>
      </c>
      <c r="D77" s="5">
        <f>VLOOKUP(B77,APT!B:F,3,FALSE)</f>
        <v>1613586.1084578652</v>
      </c>
      <c r="E77" s="5">
        <v>13084.91</v>
      </c>
      <c r="F77" s="5">
        <f t="shared" si="1"/>
        <v>1600501.1984578653</v>
      </c>
      <c r="G77" s="5"/>
      <c r="H77" s="5"/>
      <c r="I77" s="6">
        <f t="shared" si="5"/>
        <v>0</v>
      </c>
      <c r="J77" s="5">
        <v>0</v>
      </c>
      <c r="K77" s="6">
        <f t="shared" si="4"/>
        <v>1678528.8209578653</v>
      </c>
      <c r="L77" s="3"/>
      <c r="M77" s="3"/>
      <c r="N77" s="3"/>
      <c r="O77" s="5">
        <v>138118.3706648667</v>
      </c>
      <c r="P77" s="3"/>
      <c r="Q77" s="6"/>
      <c r="R77" s="6"/>
      <c r="T77" s="5">
        <f>VLOOKUP(B77,PP!C:L,8,FALSE)</f>
        <v>142570</v>
      </c>
      <c r="U77" s="5">
        <f>VLOOKUP(B77,PP!C:L,9,FALSE)</f>
        <v>310</v>
      </c>
      <c r="V77" s="5">
        <f>VLOOKUP(B77,PP!C:L,10,FALSE)</f>
        <v>11725</v>
      </c>
      <c r="W77" s="68"/>
      <c r="X77" s="95">
        <v>281</v>
      </c>
      <c r="Y77" s="32"/>
      <c r="Z77" s="32"/>
      <c r="AB77" s="5"/>
    </row>
    <row r="78" spans="1:28" ht="12.75">
      <c r="A78" s="22" t="s">
        <v>64</v>
      </c>
      <c r="B78" s="3">
        <v>3412166</v>
      </c>
      <c r="C78" s="5">
        <v>96514.7025</v>
      </c>
      <c r="D78" s="5">
        <f>VLOOKUP(B78,APT!B:F,3,FALSE)</f>
        <v>1370445.413526</v>
      </c>
      <c r="E78" s="5">
        <v>10094.96</v>
      </c>
      <c r="F78" s="5">
        <f t="shared" si="1"/>
        <v>1360350.453526</v>
      </c>
      <c r="G78" s="5"/>
      <c r="H78" s="5"/>
      <c r="I78" s="6">
        <f t="shared" si="5"/>
        <v>0</v>
      </c>
      <c r="J78" s="5">
        <v>0</v>
      </c>
      <c r="K78" s="6">
        <f t="shared" si="4"/>
        <v>1456865.156026</v>
      </c>
      <c r="L78" s="3"/>
      <c r="M78" s="3"/>
      <c r="N78" s="3"/>
      <c r="O78" s="5">
        <v>125900.62581469839</v>
      </c>
      <c r="P78" s="3"/>
      <c r="Q78" s="6"/>
      <c r="R78" s="6"/>
      <c r="T78" s="5">
        <f>VLOOKUP(B78,PP!C:L,8,FALSE)</f>
        <v>184265</v>
      </c>
      <c r="U78" s="5">
        <f>VLOOKUP(B78,PP!C:L,9,FALSE)</f>
        <v>0</v>
      </c>
      <c r="V78" s="5">
        <f>VLOOKUP(B78,PP!C:L,10,FALSE)</f>
        <v>11725</v>
      </c>
      <c r="W78" s="68"/>
      <c r="X78" s="95">
        <v>211</v>
      </c>
      <c r="Y78" s="32"/>
      <c r="Z78" s="32"/>
      <c r="AB78" s="5"/>
    </row>
    <row r="79" spans="1:28" ht="12.75">
      <c r="A79" s="22" t="s">
        <v>65</v>
      </c>
      <c r="B79" s="3">
        <v>3412009</v>
      </c>
      <c r="C79" s="5">
        <v>111162.90000000001</v>
      </c>
      <c r="D79" s="5">
        <f>VLOOKUP(B79,APT!B:F,3,FALSE)</f>
        <v>2588284</v>
      </c>
      <c r="E79" s="5">
        <v>27474.46</v>
      </c>
      <c r="F79" s="5">
        <f t="shared" si="1"/>
        <v>2560809.54</v>
      </c>
      <c r="G79" s="5"/>
      <c r="H79" s="5"/>
      <c r="I79" s="6">
        <f t="shared" si="5"/>
        <v>0</v>
      </c>
      <c r="J79" s="5">
        <v>0</v>
      </c>
      <c r="K79" s="6">
        <f t="shared" si="4"/>
        <v>2671972.44</v>
      </c>
      <c r="L79" s="3"/>
      <c r="M79" s="3"/>
      <c r="N79" s="3"/>
      <c r="O79" s="5">
        <v>115169.0958123047</v>
      </c>
      <c r="P79" s="3"/>
      <c r="Q79" s="6"/>
      <c r="R79" s="6"/>
      <c r="T79" s="5">
        <f>VLOOKUP(B79,PP!C:L,8,FALSE)</f>
        <v>131810</v>
      </c>
      <c r="U79" s="5">
        <f>VLOOKUP(B79,PP!C:L,9,FALSE)</f>
        <v>0</v>
      </c>
      <c r="V79" s="5">
        <f>VLOOKUP(B79,PP!C:L,10,FALSE)</f>
        <v>25795</v>
      </c>
      <c r="W79" s="68"/>
      <c r="X79" s="95">
        <v>611</v>
      </c>
      <c r="Y79" s="32"/>
      <c r="Z79" s="32"/>
      <c r="AB79" s="5"/>
    </row>
    <row r="80" spans="1:26" ht="12.75">
      <c r="A80" s="28" t="s">
        <v>7</v>
      </c>
      <c r="B80" s="4" t="s">
        <v>7</v>
      </c>
      <c r="C80" s="15" t="s">
        <v>7</v>
      </c>
      <c r="D80" s="14" t="s">
        <v>7</v>
      </c>
      <c r="E80" s="14" t="s">
        <v>7</v>
      </c>
      <c r="F80" s="14" t="s">
        <v>7</v>
      </c>
      <c r="G80" s="15" t="s">
        <v>7</v>
      </c>
      <c r="H80" s="15" t="s">
        <v>7</v>
      </c>
      <c r="I80" s="15" t="s">
        <v>7</v>
      </c>
      <c r="J80" s="14" t="s">
        <v>7</v>
      </c>
      <c r="K80" s="15" t="s">
        <v>7</v>
      </c>
      <c r="L80" s="3"/>
      <c r="M80" s="15" t="s">
        <v>7</v>
      </c>
      <c r="N80" s="3"/>
      <c r="O80" s="15" t="s">
        <v>7</v>
      </c>
      <c r="P80" s="3"/>
      <c r="Q80" s="15" t="s">
        <v>7</v>
      </c>
      <c r="R80" s="15" t="s">
        <v>7</v>
      </c>
      <c r="T80" s="15" t="s">
        <v>7</v>
      </c>
      <c r="U80" s="15" t="s">
        <v>7</v>
      </c>
      <c r="V80" s="15" t="s">
        <v>7</v>
      </c>
      <c r="W80" s="68"/>
      <c r="X80" s="101" t="s">
        <v>7</v>
      </c>
      <c r="Y80" s="10" t="s">
        <v>7</v>
      </c>
      <c r="Z80" s="10" t="s">
        <v>7</v>
      </c>
    </row>
    <row r="81" spans="1:26" ht="12.75">
      <c r="A81" s="22" t="s">
        <v>66</v>
      </c>
      <c r="C81" s="5">
        <f aca="true" t="shared" si="6" ref="C81:K81">SUM(C25:C79)</f>
        <v>5619934.696900001</v>
      </c>
      <c r="D81" s="5">
        <f t="shared" si="6"/>
        <v>94021322.3024741</v>
      </c>
      <c r="E81" s="5">
        <f t="shared" si="6"/>
        <v>866664.6979619372</v>
      </c>
      <c r="F81" s="5">
        <f t="shared" si="6"/>
        <v>93154657.60451218</v>
      </c>
      <c r="G81" s="6">
        <f t="shared" si="6"/>
        <v>1132000</v>
      </c>
      <c r="H81" s="6">
        <f t="shared" si="6"/>
        <v>1148950.6745563482</v>
      </c>
      <c r="I81" s="6">
        <f t="shared" si="6"/>
        <v>2280950.6745563485</v>
      </c>
      <c r="J81" s="5">
        <f t="shared" si="6"/>
        <v>0</v>
      </c>
      <c r="K81" s="5">
        <f t="shared" si="6"/>
        <v>101055542.97596851</v>
      </c>
      <c r="L81" s="3"/>
      <c r="M81" s="5">
        <f>SUM(M25:M79)</f>
        <v>308000</v>
      </c>
      <c r="N81" s="3"/>
      <c r="O81" s="5">
        <f>SUM(O25:O79)</f>
        <v>8710729.941520609</v>
      </c>
      <c r="P81" s="3"/>
      <c r="Q81" s="5">
        <f>SUM(Q25:Q79)</f>
        <v>0</v>
      </c>
      <c r="R81" s="5">
        <f>SUM(R25:R79)</f>
        <v>0</v>
      </c>
      <c r="T81" s="5">
        <f>SUM(T25:T79)</f>
        <v>8581772.5</v>
      </c>
      <c r="U81" s="5">
        <f>SUM(U25:U79)</f>
        <v>18910</v>
      </c>
      <c r="V81" s="5">
        <f>SUM(V25:V79)</f>
        <v>422100</v>
      </c>
      <c r="W81" s="5"/>
      <c r="X81" s="95">
        <f>SUM(X25:X79)</f>
        <v>18831.916666666664</v>
      </c>
      <c r="Y81" s="11">
        <f>SUM(Y25:Y79)</f>
        <v>0</v>
      </c>
      <c r="Z81" s="11">
        <f>SUM(Z25:Z79)</f>
        <v>0</v>
      </c>
    </row>
    <row r="82" spans="1:26" ht="12.75">
      <c r="A82" s="28" t="s">
        <v>7</v>
      </c>
      <c r="B82" s="4" t="s">
        <v>7</v>
      </c>
      <c r="C82" s="15" t="s">
        <v>7</v>
      </c>
      <c r="D82" s="14" t="s">
        <v>7</v>
      </c>
      <c r="E82" s="14" t="s">
        <v>7</v>
      </c>
      <c r="F82" s="14" t="s">
        <v>7</v>
      </c>
      <c r="G82" s="15" t="s">
        <v>7</v>
      </c>
      <c r="H82" s="15" t="s">
        <v>7</v>
      </c>
      <c r="I82" s="15" t="s">
        <v>7</v>
      </c>
      <c r="J82" s="14" t="s">
        <v>7</v>
      </c>
      <c r="K82" s="15" t="s">
        <v>7</v>
      </c>
      <c r="L82" s="3"/>
      <c r="M82" s="15" t="s">
        <v>7</v>
      </c>
      <c r="N82" s="3"/>
      <c r="O82" s="15" t="s">
        <v>7</v>
      </c>
      <c r="P82" s="3"/>
      <c r="Q82" s="15" t="s">
        <v>7</v>
      </c>
      <c r="R82" s="15" t="s">
        <v>7</v>
      </c>
      <c r="T82" s="15" t="s">
        <v>7</v>
      </c>
      <c r="U82" s="15" t="s">
        <v>7</v>
      </c>
      <c r="V82" s="15" t="s">
        <v>7</v>
      </c>
      <c r="W82" s="68"/>
      <c r="X82" s="101" t="s">
        <v>7</v>
      </c>
      <c r="Y82" s="10" t="s">
        <v>7</v>
      </c>
      <c r="Z82" s="10" t="s">
        <v>7</v>
      </c>
    </row>
    <row r="83" spans="1:26" ht="12.75">
      <c r="A83" s="22" t="s">
        <v>67</v>
      </c>
      <c r="C83" s="6"/>
      <c r="D83" s="5"/>
      <c r="E83" s="5"/>
      <c r="F83" s="5"/>
      <c r="G83" s="6"/>
      <c r="H83" s="6"/>
      <c r="I83" s="6"/>
      <c r="J83" s="5"/>
      <c r="K83" s="6"/>
      <c r="L83" s="3"/>
      <c r="M83" s="3"/>
      <c r="N83" s="3"/>
      <c r="O83" s="6"/>
      <c r="P83" s="3"/>
      <c r="Q83" s="6"/>
      <c r="R83" s="6"/>
      <c r="T83" s="6"/>
      <c r="U83" s="6"/>
      <c r="V83" s="6"/>
      <c r="W83" s="68"/>
      <c r="Y83" s="11"/>
      <c r="Z83" s="11"/>
    </row>
    <row r="84" spans="1:26" ht="12.75">
      <c r="A84" s="22" t="s">
        <v>68</v>
      </c>
      <c r="C84" s="6"/>
      <c r="D84" s="5"/>
      <c r="E84" s="5"/>
      <c r="F84" s="5"/>
      <c r="G84" s="6"/>
      <c r="H84" s="6"/>
      <c r="I84" s="6"/>
      <c r="J84" s="5"/>
      <c r="K84" s="6"/>
      <c r="L84" s="3"/>
      <c r="M84" s="3"/>
      <c r="N84" s="3"/>
      <c r="O84" s="6"/>
      <c r="P84" s="3"/>
      <c r="Q84" s="6"/>
      <c r="R84" s="6"/>
      <c r="T84" s="6"/>
      <c r="U84" s="6"/>
      <c r="V84" s="6"/>
      <c r="W84" s="68"/>
      <c r="Y84" s="11"/>
      <c r="Z84" s="11"/>
    </row>
    <row r="85" spans="1:28" ht="12.75">
      <c r="A85" s="22" t="s">
        <v>69</v>
      </c>
      <c r="B85" s="3">
        <v>3413329</v>
      </c>
      <c r="C85" s="5">
        <v>0</v>
      </c>
      <c r="D85" s="5">
        <f>VLOOKUP(B85,APT!B:F,3,FALSE)</f>
        <v>1757615.0976</v>
      </c>
      <c r="E85" s="5">
        <v>18545.34</v>
      </c>
      <c r="F85" s="5">
        <f>SUM(D85-E85)</f>
        <v>1739069.7576</v>
      </c>
      <c r="G85" s="5"/>
      <c r="H85" s="5"/>
      <c r="I85" s="6">
        <f>SUM(G85:H85)</f>
        <v>0</v>
      </c>
      <c r="J85" s="5">
        <v>0</v>
      </c>
      <c r="K85" s="6">
        <f>SUM(C85,F85,I85,J85)</f>
        <v>1739069.7576</v>
      </c>
      <c r="L85" s="3"/>
      <c r="M85" s="3"/>
      <c r="N85" s="3"/>
      <c r="O85" s="5">
        <v>143083.91070889775</v>
      </c>
      <c r="P85" s="3"/>
      <c r="Q85" s="6"/>
      <c r="R85" s="6"/>
      <c r="T85" s="5">
        <f>VLOOKUP(B85,PP!C:L,8,FALSE)</f>
        <v>18830</v>
      </c>
      <c r="U85" s="5">
        <f>VLOOKUP(B85,PP!C:L,9,FALSE)</f>
        <v>0</v>
      </c>
      <c r="V85" s="5">
        <f>VLOOKUP(B85,PP!C:L,10,FALSE)</f>
        <v>14070</v>
      </c>
      <c r="W85" s="68"/>
      <c r="X85" s="95">
        <v>419</v>
      </c>
      <c r="Y85" s="32"/>
      <c r="Z85" s="32"/>
      <c r="AB85" s="5"/>
    </row>
    <row r="86" spans="1:28" ht="12.75">
      <c r="A86" s="22" t="s">
        <v>70</v>
      </c>
      <c r="B86" s="3">
        <v>3412232</v>
      </c>
      <c r="C86" s="5">
        <v>58065.060000000005</v>
      </c>
      <c r="D86" s="5">
        <f>VLOOKUP(B86,APT!B:F,3,FALSE)</f>
        <v>1236891.5372705527</v>
      </c>
      <c r="E86" s="5">
        <v>10070.15</v>
      </c>
      <c r="F86" s="5">
        <f>SUM(D86-E86)</f>
        <v>1226821.3872705528</v>
      </c>
      <c r="G86" s="5"/>
      <c r="H86" s="5"/>
      <c r="I86" s="6">
        <f>SUM(G86:H86)</f>
        <v>0</v>
      </c>
      <c r="J86" s="5">
        <v>0</v>
      </c>
      <c r="K86" s="6">
        <f>SUM(C86,F86,I86,J86)</f>
        <v>1284886.4472705529</v>
      </c>
      <c r="L86" s="3"/>
      <c r="M86" s="3"/>
      <c r="N86" s="3"/>
      <c r="O86" s="5">
        <v>121723.17407068651</v>
      </c>
      <c r="P86" s="3"/>
      <c r="Q86" s="6"/>
      <c r="R86" s="6"/>
      <c r="T86" s="5">
        <f>VLOOKUP(B86,PP!C:L,8,FALSE)</f>
        <v>126430</v>
      </c>
      <c r="U86" s="5">
        <f>VLOOKUP(B86,PP!C:L,9,FALSE)</f>
        <v>0</v>
      </c>
      <c r="V86" s="5">
        <f>VLOOKUP(B86,PP!C:L,10,FALSE)</f>
        <v>0</v>
      </c>
      <c r="W86" s="68"/>
      <c r="X86" s="95">
        <v>215</v>
      </c>
      <c r="Y86" s="32"/>
      <c r="Z86" s="32"/>
      <c r="AB86" s="5"/>
    </row>
    <row r="87" spans="1:28" ht="12.75">
      <c r="A87" s="22" t="s">
        <v>71</v>
      </c>
      <c r="B87" s="3">
        <v>3413310</v>
      </c>
      <c r="C87" s="5">
        <v>102068.79000000001</v>
      </c>
      <c r="D87" s="5">
        <f>VLOOKUP(B87,APT!B:F,3,FALSE)</f>
        <v>1638346.7329441102</v>
      </c>
      <c r="E87" s="5">
        <v>16360.63</v>
      </c>
      <c r="F87" s="5">
        <f>SUM(D87-E87)</f>
        <v>1621986.1029441103</v>
      </c>
      <c r="G87" s="5"/>
      <c r="H87" s="5"/>
      <c r="I87" s="6">
        <f>SUM(G87:H87)</f>
        <v>0</v>
      </c>
      <c r="J87" s="5">
        <v>0</v>
      </c>
      <c r="K87" s="6">
        <f>SUM(C87,F87,I87,J87)</f>
        <v>1724054.8929441103</v>
      </c>
      <c r="L87" s="3"/>
      <c r="M87" s="3"/>
      <c r="N87" s="3"/>
      <c r="O87" s="5">
        <v>151537.99526582804</v>
      </c>
      <c r="P87" s="3"/>
      <c r="Q87" s="6"/>
      <c r="R87" s="6"/>
      <c r="T87" s="5">
        <f>VLOOKUP(B87,PP!C:L,8,FALSE)</f>
        <v>165435</v>
      </c>
      <c r="U87" s="5">
        <f>VLOOKUP(B87,PP!C:L,9,FALSE)</f>
        <v>930</v>
      </c>
      <c r="V87" s="5">
        <f>VLOOKUP(B87,PP!C:L,10,FALSE)</f>
        <v>7035</v>
      </c>
      <c r="W87" s="68"/>
      <c r="X87" s="95">
        <v>358</v>
      </c>
      <c r="Y87" s="32"/>
      <c r="Z87" s="32"/>
      <c r="AB87" s="5"/>
    </row>
    <row r="88" spans="1:28" ht="12.75">
      <c r="A88" s="22" t="s">
        <v>72</v>
      </c>
      <c r="B88" s="3">
        <v>3413327</v>
      </c>
      <c r="C88" s="5">
        <v>0</v>
      </c>
      <c r="D88" s="5">
        <f>VLOOKUP(B88,APT!B:F,3,FALSE)</f>
        <v>902380.6314767454</v>
      </c>
      <c r="E88" s="5">
        <v>9404.96</v>
      </c>
      <c r="F88" s="5">
        <f>SUM(D88-E88)</f>
        <v>892975.6714767454</v>
      </c>
      <c r="G88" s="5"/>
      <c r="H88" s="5"/>
      <c r="I88" s="6">
        <f>SUM(G88:H88)</f>
        <v>0</v>
      </c>
      <c r="J88" s="5">
        <v>0</v>
      </c>
      <c r="K88" s="6">
        <f>SUM(C88,F88,I88,J88)</f>
        <v>892975.6714767454</v>
      </c>
      <c r="L88" s="3"/>
      <c r="M88" s="3"/>
      <c r="N88" s="3"/>
      <c r="O88" s="5">
        <v>60294.94945769345</v>
      </c>
      <c r="P88" s="3"/>
      <c r="Q88" s="6"/>
      <c r="R88" s="6"/>
      <c r="T88" s="5">
        <f>VLOOKUP(B88,PP!C:L,8,FALSE)</f>
        <v>29590</v>
      </c>
      <c r="U88" s="5">
        <f>VLOOKUP(B88,PP!C:L,9,FALSE)</f>
        <v>0</v>
      </c>
      <c r="V88" s="5">
        <f>VLOOKUP(B88,PP!C:L,10,FALSE)</f>
        <v>7035</v>
      </c>
      <c r="W88" s="68"/>
      <c r="X88" s="95">
        <v>211</v>
      </c>
      <c r="Y88" s="32"/>
      <c r="Z88" s="32"/>
      <c r="AB88" s="5"/>
    </row>
    <row r="89" spans="1:26" ht="12.75">
      <c r="A89" s="28" t="s">
        <v>7</v>
      </c>
      <c r="B89" s="4" t="s">
        <v>7</v>
      </c>
      <c r="C89" s="15" t="s">
        <v>7</v>
      </c>
      <c r="D89" s="14" t="s">
        <v>7</v>
      </c>
      <c r="E89" s="14" t="s">
        <v>7</v>
      </c>
      <c r="F89" s="14" t="s">
        <v>7</v>
      </c>
      <c r="G89" s="15" t="s">
        <v>7</v>
      </c>
      <c r="H89" s="15" t="s">
        <v>7</v>
      </c>
      <c r="I89" s="15" t="s">
        <v>7</v>
      </c>
      <c r="J89" s="14" t="s">
        <v>7</v>
      </c>
      <c r="K89" s="15" t="s">
        <v>7</v>
      </c>
      <c r="L89" s="3"/>
      <c r="M89" s="15" t="s">
        <v>7</v>
      </c>
      <c r="N89" s="3"/>
      <c r="O89" s="15" t="s">
        <v>7</v>
      </c>
      <c r="P89" s="3"/>
      <c r="Q89" s="15" t="s">
        <v>7</v>
      </c>
      <c r="R89" s="15" t="s">
        <v>7</v>
      </c>
      <c r="T89" s="15" t="s">
        <v>7</v>
      </c>
      <c r="U89" s="15" t="s">
        <v>7</v>
      </c>
      <c r="V89" s="15" t="s">
        <v>7</v>
      </c>
      <c r="W89" s="68"/>
      <c r="X89" s="101" t="s">
        <v>7</v>
      </c>
      <c r="Y89" s="10" t="s">
        <v>7</v>
      </c>
      <c r="Z89" s="10" t="s">
        <v>7</v>
      </c>
    </row>
    <row r="90" spans="1:26" ht="12.75">
      <c r="A90" s="22" t="s">
        <v>73</v>
      </c>
      <c r="C90" s="5">
        <f aca="true" t="shared" si="7" ref="C90:K90">SUM(C85:C88)</f>
        <v>160133.85</v>
      </c>
      <c r="D90" s="5">
        <f t="shared" si="7"/>
        <v>5535233.999291408</v>
      </c>
      <c r="E90" s="5">
        <f t="shared" si="7"/>
        <v>54381.079999999994</v>
      </c>
      <c r="F90" s="5">
        <f t="shared" si="7"/>
        <v>5480852.919291408</v>
      </c>
      <c r="G90" s="6">
        <f t="shared" si="7"/>
        <v>0</v>
      </c>
      <c r="H90" s="6">
        <f t="shared" si="7"/>
        <v>0</v>
      </c>
      <c r="I90" s="6">
        <f t="shared" si="7"/>
        <v>0</v>
      </c>
      <c r="J90" s="5">
        <f t="shared" si="7"/>
        <v>0</v>
      </c>
      <c r="K90" s="5">
        <f t="shared" si="7"/>
        <v>5640986.769291408</v>
      </c>
      <c r="L90" s="3"/>
      <c r="M90" s="5">
        <f>SUM(M85:M88)</f>
        <v>0</v>
      </c>
      <c r="N90" s="3"/>
      <c r="O90" s="5">
        <f>SUM(O85:O88)</f>
        <v>476640.02950310573</v>
      </c>
      <c r="P90" s="3"/>
      <c r="Q90" s="5">
        <f>SUM(Q85:Q88)</f>
        <v>0</v>
      </c>
      <c r="R90" s="5">
        <f>SUM(R85:R88)</f>
        <v>0</v>
      </c>
      <c r="T90" s="5">
        <f>SUM(T85:T88)</f>
        <v>340285</v>
      </c>
      <c r="U90" s="5">
        <f>SUM(U85:U88)</f>
        <v>930</v>
      </c>
      <c r="V90" s="5">
        <f>SUM(V85:V88)</f>
        <v>28140</v>
      </c>
      <c r="W90" s="5"/>
      <c r="X90" s="95">
        <f>SUM(X85:X88)</f>
        <v>1203</v>
      </c>
      <c r="Y90" s="11">
        <f>SUM(Y85:Y88)</f>
        <v>0</v>
      </c>
      <c r="Z90" s="11">
        <f>SUM(Z85:Z88)</f>
        <v>0</v>
      </c>
    </row>
    <row r="91" spans="1:26" ht="12.75">
      <c r="A91" s="28" t="s">
        <v>7</v>
      </c>
      <c r="B91" s="4" t="s">
        <v>7</v>
      </c>
      <c r="C91" s="15" t="s">
        <v>7</v>
      </c>
      <c r="D91" s="14" t="s">
        <v>7</v>
      </c>
      <c r="E91" s="14" t="s">
        <v>7</v>
      </c>
      <c r="F91" s="14" t="s">
        <v>7</v>
      </c>
      <c r="G91" s="15" t="s">
        <v>7</v>
      </c>
      <c r="H91" s="15" t="s">
        <v>7</v>
      </c>
      <c r="I91" s="15" t="s">
        <v>7</v>
      </c>
      <c r="J91" s="14" t="s">
        <v>7</v>
      </c>
      <c r="K91" s="15" t="s">
        <v>7</v>
      </c>
      <c r="L91" s="3"/>
      <c r="M91" s="15" t="s">
        <v>7</v>
      </c>
      <c r="N91" s="3"/>
      <c r="O91" s="15" t="s">
        <v>7</v>
      </c>
      <c r="P91" s="3"/>
      <c r="Q91" s="15" t="s">
        <v>7</v>
      </c>
      <c r="R91" s="15" t="s">
        <v>7</v>
      </c>
      <c r="T91" s="15" t="s">
        <v>7</v>
      </c>
      <c r="U91" s="15" t="s">
        <v>7</v>
      </c>
      <c r="V91" s="15" t="s">
        <v>7</v>
      </c>
      <c r="W91" s="68"/>
      <c r="X91" s="101" t="s">
        <v>7</v>
      </c>
      <c r="Y91" s="10" t="s">
        <v>7</v>
      </c>
      <c r="Z91" s="10" t="s">
        <v>7</v>
      </c>
    </row>
    <row r="92" spans="1:26" ht="12.75">
      <c r="A92" s="22" t="s">
        <v>67</v>
      </c>
      <c r="C92" s="6"/>
      <c r="D92" s="5"/>
      <c r="E92" s="5"/>
      <c r="F92" s="5"/>
      <c r="G92" s="6"/>
      <c r="H92" s="6"/>
      <c r="I92" s="6"/>
      <c r="J92" s="5"/>
      <c r="K92" s="6"/>
      <c r="L92" s="3"/>
      <c r="M92" s="3"/>
      <c r="N92" s="3"/>
      <c r="O92" s="6"/>
      <c r="P92" s="3"/>
      <c r="Q92" s="6"/>
      <c r="R92" s="6"/>
      <c r="T92" s="6"/>
      <c r="U92" s="6"/>
      <c r="V92" s="6"/>
      <c r="W92" s="68"/>
      <c r="Y92" s="12"/>
      <c r="Z92" s="12"/>
    </row>
    <row r="93" spans="1:26" ht="12.75">
      <c r="A93" s="22" t="s">
        <v>74</v>
      </c>
      <c r="C93" s="6"/>
      <c r="D93" s="5"/>
      <c r="E93" s="5"/>
      <c r="F93" s="5"/>
      <c r="G93" s="6"/>
      <c r="H93" s="6"/>
      <c r="I93" s="6"/>
      <c r="J93" s="5"/>
      <c r="K93" s="6"/>
      <c r="L93" s="3"/>
      <c r="M93" s="3"/>
      <c r="N93" s="3"/>
      <c r="O93" s="6"/>
      <c r="P93" s="3"/>
      <c r="Q93" s="6"/>
      <c r="R93" s="6"/>
      <c r="S93" s="6"/>
      <c r="T93" s="6"/>
      <c r="U93" s="6"/>
      <c r="V93" s="6"/>
      <c r="W93" s="68"/>
      <c r="Y93" s="12"/>
      <c r="Z93" s="12"/>
    </row>
    <row r="94" spans="1:28" ht="12.75">
      <c r="A94" s="22" t="s">
        <v>75</v>
      </c>
      <c r="B94" s="3">
        <v>3413965</v>
      </c>
      <c r="C94" s="5">
        <v>116799.94050000001</v>
      </c>
      <c r="D94" s="5">
        <f>VLOOKUP(B94,APT!B:F,3,FALSE)</f>
        <v>2043763.9138055383</v>
      </c>
      <c r="E94" s="5">
        <v>18713.34</v>
      </c>
      <c r="F94" s="5">
        <f>SUM(D94-E94)</f>
        <v>2025050.5738055382</v>
      </c>
      <c r="G94" s="5"/>
      <c r="H94" s="5"/>
      <c r="I94" s="6">
        <f>SUM(G94:H94)</f>
        <v>0</v>
      </c>
      <c r="J94" s="5">
        <v>0</v>
      </c>
      <c r="K94" s="6">
        <f>SUM(C94,F94,I94,J94)</f>
        <v>2141850.514305538</v>
      </c>
      <c r="L94" s="3"/>
      <c r="M94" s="3"/>
      <c r="N94" s="3"/>
      <c r="O94" s="5">
        <v>197412.1988186635</v>
      </c>
      <c r="P94" s="3"/>
      <c r="Q94" s="6"/>
      <c r="R94" s="6"/>
      <c r="T94" s="5">
        <f>VLOOKUP(B94,PP!C:L,8,FALSE)</f>
        <v>294555</v>
      </c>
      <c r="U94" s="5">
        <f>VLOOKUP(B94,PP!C:L,9,FALSE)</f>
        <v>0</v>
      </c>
      <c r="V94" s="5">
        <f>VLOOKUP(B94,PP!C:L,10,FALSE)</f>
        <v>7035</v>
      </c>
      <c r="W94" s="68"/>
      <c r="X94" s="95">
        <v>394</v>
      </c>
      <c r="Y94" s="32"/>
      <c r="Z94" s="32"/>
      <c r="AB94" s="5"/>
    </row>
    <row r="95" spans="1:28" ht="12.75">
      <c r="A95" s="22" t="s">
        <v>76</v>
      </c>
      <c r="B95" s="3">
        <v>3413001</v>
      </c>
      <c r="C95" s="5">
        <v>78994.5</v>
      </c>
      <c r="D95" s="5">
        <f>VLOOKUP(B95,APT!B:F,3,FALSE)</f>
        <v>1287703.8839132432</v>
      </c>
      <c r="E95" s="5">
        <v>11851.633954918032</v>
      </c>
      <c r="F95" s="5">
        <f>SUM(D95-E95)</f>
        <v>1275852.2499583252</v>
      </c>
      <c r="G95" s="5"/>
      <c r="H95" s="5"/>
      <c r="I95" s="6">
        <f>SUM(G95:H95)</f>
        <v>0</v>
      </c>
      <c r="J95" s="5">
        <v>0</v>
      </c>
      <c r="K95" s="6">
        <f>SUM(C95,F95,I95,J95)</f>
        <v>1354846.7499583252</v>
      </c>
      <c r="L95" s="3"/>
      <c r="M95" s="3"/>
      <c r="N95" s="3"/>
      <c r="O95" s="5">
        <v>109088.7110813486</v>
      </c>
      <c r="P95" s="3"/>
      <c r="Q95" s="6"/>
      <c r="R95" s="6"/>
      <c r="T95" s="5">
        <f>VLOOKUP(B95,PP!C:L,8,FALSE)</f>
        <v>151985</v>
      </c>
      <c r="U95" s="5">
        <f>VLOOKUP(B95,PP!C:L,9,FALSE)</f>
        <v>0</v>
      </c>
      <c r="V95" s="5">
        <f>VLOOKUP(B95,PP!C:L,10,FALSE)</f>
        <v>0</v>
      </c>
      <c r="W95" s="68"/>
      <c r="X95" s="95">
        <v>252.75</v>
      </c>
      <c r="Y95" s="32"/>
      <c r="Z95" s="32"/>
      <c r="AB95" s="5"/>
    </row>
    <row r="96" spans="1:28" ht="12.75">
      <c r="A96" s="22" t="s">
        <v>77</v>
      </c>
      <c r="B96" s="3">
        <v>3412004</v>
      </c>
      <c r="C96" s="5">
        <v>92167.335</v>
      </c>
      <c r="D96" s="5">
        <f>VLOOKUP(B96,APT!B:F,3,FALSE)</f>
        <v>2063292.510960443</v>
      </c>
      <c r="E96" s="5">
        <v>18391.34</v>
      </c>
      <c r="F96" s="5">
        <f>SUM(D96-E96)</f>
        <v>2044901.1709604429</v>
      </c>
      <c r="G96" s="5"/>
      <c r="H96" s="5"/>
      <c r="I96" s="6">
        <f>SUM(G96:H96)</f>
        <v>0</v>
      </c>
      <c r="J96" s="5">
        <v>0</v>
      </c>
      <c r="K96" s="6">
        <f>SUM(C96,F96,I96,J96)</f>
        <v>2137068.505960443</v>
      </c>
      <c r="L96" s="3"/>
      <c r="M96" s="3"/>
      <c r="N96" s="3"/>
      <c r="O96" s="5">
        <v>231983.7418650211</v>
      </c>
      <c r="P96" s="3"/>
      <c r="Q96" s="6"/>
      <c r="R96" s="6"/>
      <c r="T96" s="5">
        <f>VLOOKUP(B96,PP!C:L,8,FALSE)</f>
        <v>252860</v>
      </c>
      <c r="U96" s="5">
        <f>VLOOKUP(B96,PP!C:L,9,FALSE)</f>
        <v>310</v>
      </c>
      <c r="V96" s="5">
        <f>VLOOKUP(B96,PP!C:L,10,FALSE)</f>
        <v>0</v>
      </c>
      <c r="W96" s="68"/>
      <c r="X96" s="95">
        <v>394</v>
      </c>
      <c r="Y96" s="32"/>
      <c r="Z96" s="32"/>
      <c r="AB96" s="5"/>
    </row>
    <row r="97" spans="1:28" ht="12.75">
      <c r="A97" s="22" t="s">
        <v>78</v>
      </c>
      <c r="B97" s="3">
        <v>3413015</v>
      </c>
      <c r="C97" s="5">
        <v>27597.45</v>
      </c>
      <c r="D97" s="5">
        <f>VLOOKUP(B97,APT!B:F,3,FALSE)</f>
        <v>861167.3139340336</v>
      </c>
      <c r="E97" s="5">
        <v>7609.68</v>
      </c>
      <c r="F97" s="5">
        <f>SUM(D97-E97)</f>
        <v>853557.6339340336</v>
      </c>
      <c r="G97" s="5"/>
      <c r="H97" s="5"/>
      <c r="I97" s="6">
        <f>SUM(G97:H97)</f>
        <v>0</v>
      </c>
      <c r="J97" s="5">
        <v>0</v>
      </c>
      <c r="K97" s="6">
        <f>SUM(C97,F97,I97,J97)</f>
        <v>881155.0839340335</v>
      </c>
      <c r="L97" s="3"/>
      <c r="M97" s="3"/>
      <c r="N97" s="3"/>
      <c r="O97" s="5">
        <v>82744.12293786126</v>
      </c>
      <c r="P97" s="3"/>
      <c r="Q97" s="6"/>
      <c r="R97" s="6"/>
      <c r="T97" s="5">
        <f>VLOOKUP(B97,PP!C:L,8,FALSE)</f>
        <v>104910</v>
      </c>
      <c r="U97" s="5">
        <f>VLOOKUP(B97,PP!C:L,9,FALSE)</f>
        <v>0</v>
      </c>
      <c r="V97" s="5">
        <f>VLOOKUP(B97,PP!C:L,10,FALSE)</f>
        <v>0</v>
      </c>
      <c r="W97" s="68"/>
      <c r="X97" s="95">
        <v>163</v>
      </c>
      <c r="Y97" s="32"/>
      <c r="Z97" s="32"/>
      <c r="AB97" s="5"/>
    </row>
    <row r="98" spans="1:26" ht="12.75">
      <c r="A98" s="28" t="s">
        <v>7</v>
      </c>
      <c r="B98" s="4" t="s">
        <v>7</v>
      </c>
      <c r="C98" s="15" t="s">
        <v>7</v>
      </c>
      <c r="D98" s="14" t="s">
        <v>7</v>
      </c>
      <c r="E98" s="14" t="s">
        <v>7</v>
      </c>
      <c r="F98" s="14" t="s">
        <v>7</v>
      </c>
      <c r="G98" s="15" t="s">
        <v>7</v>
      </c>
      <c r="H98" s="15" t="s">
        <v>7</v>
      </c>
      <c r="I98" s="15" t="s">
        <v>7</v>
      </c>
      <c r="J98" s="14" t="s">
        <v>7</v>
      </c>
      <c r="K98" s="15" t="s">
        <v>7</v>
      </c>
      <c r="L98" s="3"/>
      <c r="M98" s="15" t="s">
        <v>7</v>
      </c>
      <c r="N98" s="3"/>
      <c r="O98" s="15" t="s">
        <v>7</v>
      </c>
      <c r="P98" s="3"/>
      <c r="Q98" s="15" t="s">
        <v>7</v>
      </c>
      <c r="R98" s="15" t="s">
        <v>7</v>
      </c>
      <c r="T98" s="15" t="s">
        <v>7</v>
      </c>
      <c r="U98" s="15" t="s">
        <v>7</v>
      </c>
      <c r="V98" s="15" t="s">
        <v>7</v>
      </c>
      <c r="W98" s="68"/>
      <c r="X98" s="101" t="s">
        <v>7</v>
      </c>
      <c r="Y98" s="15" t="s">
        <v>7</v>
      </c>
      <c r="Z98" s="15" t="s">
        <v>7</v>
      </c>
    </row>
    <row r="99" spans="1:26" ht="12.75">
      <c r="A99" s="22" t="s">
        <v>79</v>
      </c>
      <c r="C99" s="5">
        <f aca="true" t="shared" si="8" ref="C99:K99">SUM(C94:C97)</f>
        <v>315559.22550000006</v>
      </c>
      <c r="D99" s="5">
        <f t="shared" si="8"/>
        <v>6255927.622613259</v>
      </c>
      <c r="E99" s="5">
        <f t="shared" si="8"/>
        <v>56565.993954918034</v>
      </c>
      <c r="F99" s="5">
        <f t="shared" si="8"/>
        <v>6199361.628658339</v>
      </c>
      <c r="G99" s="6">
        <f t="shared" si="8"/>
        <v>0</v>
      </c>
      <c r="H99" s="6">
        <f t="shared" si="8"/>
        <v>0</v>
      </c>
      <c r="I99" s="6">
        <f t="shared" si="8"/>
        <v>0</v>
      </c>
      <c r="J99" s="5">
        <f t="shared" si="8"/>
        <v>0</v>
      </c>
      <c r="K99" s="5">
        <f t="shared" si="8"/>
        <v>6514920.85415834</v>
      </c>
      <c r="L99" s="3"/>
      <c r="M99" s="5">
        <f>SUM(M94:M97)</f>
        <v>0</v>
      </c>
      <c r="N99" s="3"/>
      <c r="O99" s="5">
        <f>SUM(O94:O97)</f>
        <v>621228.7747028945</v>
      </c>
      <c r="P99" s="3"/>
      <c r="Q99" s="5">
        <f>SUM(Q94:Q97)</f>
        <v>0</v>
      </c>
      <c r="R99" s="5">
        <f>SUM(R94:R97)</f>
        <v>0</v>
      </c>
      <c r="T99" s="5">
        <f>SUM(T94:T97)</f>
        <v>804310</v>
      </c>
      <c r="U99" s="5">
        <f>SUM(U94:U97)</f>
        <v>310</v>
      </c>
      <c r="V99" s="5">
        <f>SUM(V94:V97)</f>
        <v>7035</v>
      </c>
      <c r="W99" s="5"/>
      <c r="X99" s="95">
        <f>SUM(X94:X97)</f>
        <v>1203.75</v>
      </c>
      <c r="Y99" s="11">
        <f>SUM(Y94:Y97)</f>
        <v>0</v>
      </c>
      <c r="Z99" s="11">
        <f>SUM(Z94:Z97)</f>
        <v>0</v>
      </c>
    </row>
    <row r="100" spans="1:26" ht="12.75">
      <c r="A100" s="28" t="s">
        <v>7</v>
      </c>
      <c r="B100" s="4" t="s">
        <v>7</v>
      </c>
      <c r="C100" s="15" t="s">
        <v>7</v>
      </c>
      <c r="D100" s="14" t="s">
        <v>7</v>
      </c>
      <c r="E100" s="14" t="s">
        <v>7</v>
      </c>
      <c r="F100" s="14" t="s">
        <v>7</v>
      </c>
      <c r="G100" s="15" t="s">
        <v>7</v>
      </c>
      <c r="H100" s="15" t="s">
        <v>7</v>
      </c>
      <c r="I100" s="15" t="s">
        <v>7</v>
      </c>
      <c r="J100" s="14" t="s">
        <v>7</v>
      </c>
      <c r="K100" s="15" t="s">
        <v>7</v>
      </c>
      <c r="L100" s="3"/>
      <c r="M100" s="15" t="s">
        <v>7</v>
      </c>
      <c r="N100" s="3"/>
      <c r="O100" s="15" t="s">
        <v>7</v>
      </c>
      <c r="P100" s="3"/>
      <c r="Q100" s="15" t="s">
        <v>7</v>
      </c>
      <c r="R100" s="15" t="s">
        <v>7</v>
      </c>
      <c r="T100" s="15" t="s">
        <v>7</v>
      </c>
      <c r="U100" s="15" t="s">
        <v>7</v>
      </c>
      <c r="V100" s="15" t="s">
        <v>7</v>
      </c>
      <c r="W100" s="68"/>
      <c r="X100" s="101" t="s">
        <v>7</v>
      </c>
      <c r="Y100" s="15" t="s">
        <v>7</v>
      </c>
      <c r="Z100" s="15" t="s">
        <v>7</v>
      </c>
    </row>
    <row r="101" spans="1:26" ht="12.75">
      <c r="A101" s="22" t="s">
        <v>67</v>
      </c>
      <c r="C101" s="6"/>
      <c r="D101" s="5"/>
      <c r="E101" s="5"/>
      <c r="F101" s="5"/>
      <c r="G101" s="6"/>
      <c r="H101" s="6"/>
      <c r="I101" s="6"/>
      <c r="J101" s="5"/>
      <c r="K101" s="6"/>
      <c r="L101" s="3"/>
      <c r="M101" s="3"/>
      <c r="N101" s="3"/>
      <c r="O101" s="6"/>
      <c r="P101" s="3"/>
      <c r="Q101" s="6"/>
      <c r="R101" s="6"/>
      <c r="T101" s="6"/>
      <c r="U101" s="6"/>
      <c r="V101" s="6"/>
      <c r="W101" s="68"/>
      <c r="Y101" s="6"/>
      <c r="Z101" s="6"/>
    </row>
    <row r="102" spans="1:26" ht="12.75">
      <c r="A102" s="22" t="s">
        <v>80</v>
      </c>
      <c r="C102" s="6"/>
      <c r="D102" s="5"/>
      <c r="E102" s="5"/>
      <c r="F102" s="5"/>
      <c r="G102" s="6"/>
      <c r="H102" s="6"/>
      <c r="I102" s="6"/>
      <c r="J102" s="5"/>
      <c r="K102" s="6"/>
      <c r="L102" s="3"/>
      <c r="M102" s="3"/>
      <c r="N102" s="3"/>
      <c r="O102" s="6"/>
      <c r="P102" s="3"/>
      <c r="Q102" s="6"/>
      <c r="R102" s="6"/>
      <c r="T102" s="6"/>
      <c r="U102" s="6"/>
      <c r="V102" s="6"/>
      <c r="W102" s="68"/>
      <c r="Y102" s="6"/>
      <c r="Z102" s="6"/>
    </row>
    <row r="103" spans="1:34" ht="12.75">
      <c r="A103" s="22" t="s">
        <v>81</v>
      </c>
      <c r="B103" s="3">
        <v>3412006</v>
      </c>
      <c r="C103" s="5">
        <v>105074.74500000001</v>
      </c>
      <c r="D103" s="5">
        <f>VLOOKUP(B103,APT!B:F,3,FALSE)</f>
        <v>2044338.9100162196</v>
      </c>
      <c r="E103" s="5">
        <v>19666.75</v>
      </c>
      <c r="F103" s="5">
        <f aca="true" t="shared" si="9" ref="F103:F145">SUM(D103-E103)</f>
        <v>2024672.1600162196</v>
      </c>
      <c r="G103" s="5">
        <f>200000-M103</f>
        <v>120000</v>
      </c>
      <c r="H103" s="5">
        <v>153904.78080015464</v>
      </c>
      <c r="I103" s="6">
        <f>SUM(G103:H103)</f>
        <v>273904.78080015467</v>
      </c>
      <c r="J103" s="5">
        <v>0</v>
      </c>
      <c r="K103" s="6">
        <f aca="true" t="shared" si="10" ref="K103:K146">SUM(C103,F103,I103,J103)</f>
        <v>2403651.6858163746</v>
      </c>
      <c r="L103" s="3"/>
      <c r="M103" s="6">
        <f>20*4000</f>
        <v>80000</v>
      </c>
      <c r="N103" s="3"/>
      <c r="O103" s="5">
        <v>215386.83187159192</v>
      </c>
      <c r="P103" s="3"/>
      <c r="Q103" s="6"/>
      <c r="R103" s="6"/>
      <c r="T103" s="5">
        <f>VLOOKUP(B103,PP!C:L,8,FALSE)</f>
        <v>199060</v>
      </c>
      <c r="U103" s="5">
        <f>VLOOKUP(B103,PP!C:L,9,FALSE)</f>
        <v>0</v>
      </c>
      <c r="V103" s="5">
        <f>VLOOKUP(B103,PP!C:L,10,FALSE)</f>
        <v>0</v>
      </c>
      <c r="W103" s="68"/>
      <c r="X103" s="95">
        <v>425</v>
      </c>
      <c r="Y103" s="32"/>
      <c r="Z103" s="32"/>
      <c r="AB103" s="5"/>
      <c r="AC103" s="5"/>
      <c r="AD103" s="5"/>
      <c r="AF103" s="5"/>
      <c r="AG103" s="5"/>
      <c r="AH103" s="5"/>
    </row>
    <row r="104" spans="1:28" ht="12.75">
      <c r="A104" s="22" t="s">
        <v>191</v>
      </c>
      <c r="B104" s="3">
        <v>3412025</v>
      </c>
      <c r="C104" s="5">
        <v>239123.28000000003</v>
      </c>
      <c r="D104" s="5">
        <f>VLOOKUP(B104,APT!B:F,3,FALSE)</f>
        <v>2918643.2704176316</v>
      </c>
      <c r="E104" s="5">
        <v>31029.72</v>
      </c>
      <c r="F104" s="5">
        <f t="shared" si="9"/>
        <v>2887613.5504176314</v>
      </c>
      <c r="G104" s="5"/>
      <c r="H104" s="5"/>
      <c r="I104" s="6">
        <f aca="true" t="shared" si="11" ref="I104:I146">SUM(G104:H104)</f>
        <v>0</v>
      </c>
      <c r="J104" s="5">
        <v>0</v>
      </c>
      <c r="K104" s="6">
        <f t="shared" si="10"/>
        <v>3126736.830417631</v>
      </c>
      <c r="L104" s="3"/>
      <c r="M104" s="3"/>
      <c r="N104" s="3"/>
      <c r="O104" s="5">
        <v>261242.38262793806</v>
      </c>
      <c r="P104" s="3"/>
      <c r="Q104" s="6"/>
      <c r="R104" s="6"/>
      <c r="T104" s="5">
        <f>VLOOKUP(B104,PP!C:L,8,FALSE)</f>
        <v>306660</v>
      </c>
      <c r="U104" s="5">
        <f>VLOOKUP(B104,PP!C:L,9,FALSE)</f>
        <v>310</v>
      </c>
      <c r="V104" s="5">
        <f>VLOOKUP(B104,PP!C:L,10,FALSE)</f>
        <v>9380</v>
      </c>
      <c r="W104" s="68"/>
      <c r="X104" s="95">
        <v>677</v>
      </c>
      <c r="Y104" s="32"/>
      <c r="Z104" s="32"/>
      <c r="AB104" s="5"/>
    </row>
    <row r="105" spans="1:28" ht="12.75">
      <c r="A105" s="22" t="s">
        <v>82</v>
      </c>
      <c r="B105" s="3">
        <v>3413507</v>
      </c>
      <c r="C105" s="5">
        <v>0</v>
      </c>
      <c r="D105" s="5">
        <f>VLOOKUP(B105,APT!B:F,3,FALSE)</f>
        <v>1696212.5</v>
      </c>
      <c r="E105" s="5">
        <v>18112.112777777777</v>
      </c>
      <c r="F105" s="5">
        <f t="shared" si="9"/>
        <v>1678100.3872222223</v>
      </c>
      <c r="G105" s="5"/>
      <c r="H105" s="5"/>
      <c r="I105" s="6">
        <f t="shared" si="11"/>
        <v>0</v>
      </c>
      <c r="J105" s="5">
        <v>0</v>
      </c>
      <c r="K105" s="6">
        <f t="shared" si="10"/>
        <v>1678100.3872222223</v>
      </c>
      <c r="L105" s="3"/>
      <c r="M105" s="3"/>
      <c r="N105" s="3"/>
      <c r="O105" s="5">
        <v>136318.25786003564</v>
      </c>
      <c r="P105" s="3"/>
      <c r="Q105" s="6"/>
      <c r="R105" s="6"/>
      <c r="T105" s="5">
        <f>VLOOKUP(B105,PP!C:L,8,FALSE)</f>
        <v>59180</v>
      </c>
      <c r="U105" s="5">
        <f>VLOOKUP(B105,PP!C:L,9,FALSE)</f>
        <v>310</v>
      </c>
      <c r="V105" s="5">
        <f>VLOOKUP(B105,PP!C:L,10,FALSE)</f>
        <v>9380</v>
      </c>
      <c r="W105" s="68"/>
      <c r="X105" s="95">
        <v>404.75</v>
      </c>
      <c r="Y105" s="32"/>
      <c r="Z105" s="32"/>
      <c r="AB105" s="5"/>
    </row>
    <row r="106" spans="1:26" ht="12.75">
      <c r="A106" s="22" t="s">
        <v>83</v>
      </c>
      <c r="B106" s="3">
        <v>3413512</v>
      </c>
      <c r="C106" s="5">
        <v>75717.315</v>
      </c>
      <c r="D106" s="5">
        <f>VLOOKUP(B106,APT!B:F,3,FALSE)</f>
        <v>894069.5524158645</v>
      </c>
      <c r="E106" s="5">
        <v>7274.21</v>
      </c>
      <c r="F106" s="5">
        <f t="shared" si="9"/>
        <v>886795.3424158646</v>
      </c>
      <c r="G106" s="5"/>
      <c r="H106" s="5"/>
      <c r="I106" s="6">
        <f t="shared" si="11"/>
        <v>0</v>
      </c>
      <c r="J106" s="5">
        <v>0</v>
      </c>
      <c r="K106" s="6">
        <f t="shared" si="10"/>
        <v>962512.6574158645</v>
      </c>
      <c r="L106" s="3"/>
      <c r="M106" s="3"/>
      <c r="N106" s="3"/>
      <c r="O106" s="5">
        <v>64260.78310776215</v>
      </c>
      <c r="P106" s="3"/>
      <c r="Q106" s="6"/>
      <c r="R106" s="6"/>
      <c r="T106" s="5">
        <f>VLOOKUP(B106,PP!C:L,8,FALSE)</f>
        <v>49765</v>
      </c>
      <c r="U106" s="5">
        <f>VLOOKUP(B106,PP!C:L,9,FALSE)</f>
        <v>0</v>
      </c>
      <c r="V106" s="5">
        <f>VLOOKUP(B106,PP!C:L,10,FALSE)</f>
        <v>0</v>
      </c>
      <c r="W106" s="68"/>
      <c r="X106" s="95">
        <v>161</v>
      </c>
      <c r="Y106" s="32"/>
      <c r="Z106" s="32"/>
    </row>
    <row r="107" spans="1:34" ht="12.75">
      <c r="A107" s="22" t="s">
        <v>84</v>
      </c>
      <c r="B107" s="3">
        <v>3412176</v>
      </c>
      <c r="C107" s="5">
        <v>35945.1675</v>
      </c>
      <c r="D107" s="5">
        <f>VLOOKUP(B107,APT!B:F,3,FALSE)</f>
        <v>1227171.999860769</v>
      </c>
      <c r="E107" s="5">
        <v>10179.4</v>
      </c>
      <c r="F107" s="5">
        <f t="shared" si="9"/>
        <v>1216992.599860769</v>
      </c>
      <c r="G107" s="5"/>
      <c r="H107" s="5"/>
      <c r="I107" s="6">
        <f t="shared" si="11"/>
        <v>0</v>
      </c>
      <c r="J107" s="5">
        <v>0</v>
      </c>
      <c r="K107" s="6">
        <f t="shared" si="10"/>
        <v>1252937.767360769</v>
      </c>
      <c r="L107" s="3"/>
      <c r="M107" s="6"/>
      <c r="N107" s="3"/>
      <c r="O107" s="5">
        <v>133433.91855750463</v>
      </c>
      <c r="P107" s="3"/>
      <c r="Q107" s="6"/>
      <c r="R107" s="6"/>
      <c r="T107" s="5">
        <f>VLOOKUP(B107,PP!C:L,8,FALSE)</f>
        <v>178885</v>
      </c>
      <c r="U107" s="5">
        <f>VLOOKUP(B107,PP!C:L,9,FALSE)</f>
        <v>0</v>
      </c>
      <c r="V107" s="5">
        <f>VLOOKUP(B107,PP!C:L,10,FALSE)</f>
        <v>4690</v>
      </c>
      <c r="W107" s="68"/>
      <c r="X107" s="95">
        <v>215</v>
      </c>
      <c r="Y107" s="32"/>
      <c r="Z107" s="32"/>
      <c r="AB107" s="5"/>
      <c r="AC107" s="5"/>
      <c r="AD107" s="5"/>
      <c r="AF107" s="5"/>
      <c r="AG107" s="5"/>
      <c r="AH107" s="5"/>
    </row>
    <row r="108" spans="1:28" ht="12.75">
      <c r="A108" s="22" t="s">
        <v>85</v>
      </c>
      <c r="B108" s="3">
        <v>3413513</v>
      </c>
      <c r="C108" s="5">
        <v>98580.00000000001</v>
      </c>
      <c r="D108" s="5">
        <f>VLOOKUP(B108,APT!B:F,3,FALSE)</f>
        <v>1403571.6223893596</v>
      </c>
      <c r="E108" s="5">
        <v>13616.28</v>
      </c>
      <c r="F108" s="5">
        <f t="shared" si="9"/>
        <v>1389955.3423893596</v>
      </c>
      <c r="G108" s="5"/>
      <c r="H108" s="5"/>
      <c r="I108" s="6">
        <f t="shared" si="11"/>
        <v>0</v>
      </c>
      <c r="J108" s="5">
        <v>0</v>
      </c>
      <c r="K108" s="6">
        <f t="shared" si="10"/>
        <v>1488535.3423893596</v>
      </c>
      <c r="L108" s="3"/>
      <c r="M108" s="3"/>
      <c r="N108" s="3"/>
      <c r="O108" s="5">
        <v>135516.5450765402</v>
      </c>
      <c r="P108" s="3"/>
      <c r="Q108" s="6"/>
      <c r="R108" s="6"/>
      <c r="T108" s="5">
        <f>VLOOKUP(B108,PP!C:L,8,FALSE)</f>
        <v>107600</v>
      </c>
      <c r="U108" s="5">
        <f>VLOOKUP(B108,PP!C:L,9,FALSE)</f>
        <v>0</v>
      </c>
      <c r="V108" s="5">
        <f>VLOOKUP(B108,PP!C:L,10,FALSE)</f>
        <v>7035</v>
      </c>
      <c r="W108" s="68"/>
      <c r="X108" s="95">
        <v>298</v>
      </c>
      <c r="Y108" s="32"/>
      <c r="Z108" s="32"/>
      <c r="AB108" s="5"/>
    </row>
    <row r="109" spans="1:28" ht="12.75">
      <c r="A109" s="22" t="s">
        <v>86</v>
      </c>
      <c r="B109" s="3">
        <v>3413514</v>
      </c>
      <c r="C109" s="5">
        <v>99916.76100000001</v>
      </c>
      <c r="D109" s="5">
        <f>VLOOKUP(B109,APT!B:F,3,FALSE)</f>
        <v>922095.6405870703</v>
      </c>
      <c r="E109" s="5">
        <v>8355.769999999999</v>
      </c>
      <c r="F109" s="5">
        <f t="shared" si="9"/>
        <v>913739.8705870702</v>
      </c>
      <c r="G109" s="5"/>
      <c r="H109" s="5"/>
      <c r="I109" s="6">
        <f t="shared" si="11"/>
        <v>0</v>
      </c>
      <c r="J109" s="5">
        <v>0</v>
      </c>
      <c r="K109" s="6">
        <f t="shared" si="10"/>
        <v>1013656.6315870703</v>
      </c>
      <c r="L109" s="3"/>
      <c r="M109" s="3"/>
      <c r="N109" s="3"/>
      <c r="O109" s="5">
        <v>85237.58837908728</v>
      </c>
      <c r="P109" s="3"/>
      <c r="Q109" s="6"/>
      <c r="R109" s="6"/>
      <c r="T109" s="5">
        <f>VLOOKUP(B109,PP!C:L,8,FALSE)</f>
        <v>86080</v>
      </c>
      <c r="U109" s="5">
        <f>VLOOKUP(B109,PP!C:L,9,FALSE)</f>
        <v>310</v>
      </c>
      <c r="V109" s="5">
        <f>VLOOKUP(B109,PP!C:L,10,FALSE)</f>
        <v>0</v>
      </c>
      <c r="W109" s="68"/>
      <c r="X109" s="95">
        <v>182</v>
      </c>
      <c r="Y109" s="32"/>
      <c r="Z109" s="32"/>
      <c r="AB109" s="5"/>
    </row>
    <row r="110" spans="1:28" ht="12.75">
      <c r="A110" s="22" t="s">
        <v>87</v>
      </c>
      <c r="B110" s="3">
        <v>3413516</v>
      </c>
      <c r="C110" s="5">
        <v>0</v>
      </c>
      <c r="D110" s="5">
        <f>VLOOKUP(B110,APT!B:F,3,FALSE)</f>
        <v>1707750</v>
      </c>
      <c r="E110" s="5">
        <v>18169.38</v>
      </c>
      <c r="F110" s="5">
        <f t="shared" si="9"/>
        <v>1689580.62</v>
      </c>
      <c r="G110" s="5"/>
      <c r="H110" s="5"/>
      <c r="I110" s="6">
        <f t="shared" si="11"/>
        <v>0</v>
      </c>
      <c r="J110" s="5">
        <v>0</v>
      </c>
      <c r="K110" s="6">
        <f t="shared" si="10"/>
        <v>1689580.62</v>
      </c>
      <c r="L110" s="3"/>
      <c r="M110" s="3"/>
      <c r="N110" s="3"/>
      <c r="O110" s="5">
        <v>172075.25927029812</v>
      </c>
      <c r="P110" s="3"/>
      <c r="Q110" s="6"/>
      <c r="R110" s="6"/>
      <c r="T110" s="5">
        <f>VLOOKUP(B110,PP!C:L,8,FALSE)</f>
        <v>57835</v>
      </c>
      <c r="U110" s="5">
        <f>VLOOKUP(B110,PP!C:L,9,FALSE)</f>
        <v>0</v>
      </c>
      <c r="V110" s="5">
        <f>VLOOKUP(B110,PP!C:L,10,FALSE)</f>
        <v>4690</v>
      </c>
      <c r="W110" s="68"/>
      <c r="X110" s="95">
        <v>408</v>
      </c>
      <c r="Y110" s="32"/>
      <c r="Z110" s="32"/>
      <c r="AB110" s="5"/>
    </row>
    <row r="111" spans="1:28" ht="12.75">
      <c r="A111" s="22" t="s">
        <v>88</v>
      </c>
      <c r="B111" s="3">
        <v>3413960</v>
      </c>
      <c r="C111" s="5">
        <v>28091.931</v>
      </c>
      <c r="D111" s="5">
        <f>VLOOKUP(B111,APT!B:F,3,FALSE)</f>
        <v>1020601.7857642751</v>
      </c>
      <c r="E111" s="5">
        <v>8840.9</v>
      </c>
      <c r="F111" s="5">
        <f t="shared" si="9"/>
        <v>1011760.8857642751</v>
      </c>
      <c r="G111" s="5"/>
      <c r="H111" s="5"/>
      <c r="I111" s="6">
        <f t="shared" si="11"/>
        <v>0</v>
      </c>
      <c r="J111" s="5">
        <v>0</v>
      </c>
      <c r="K111" s="6">
        <f t="shared" si="10"/>
        <v>1039852.8167642751</v>
      </c>
      <c r="L111" s="3"/>
      <c r="M111" s="3"/>
      <c r="N111" s="3"/>
      <c r="O111" s="5">
        <v>110455.77608006615</v>
      </c>
      <c r="P111" s="3"/>
      <c r="Q111" s="6"/>
      <c r="R111" s="6"/>
      <c r="T111" s="5">
        <f>VLOOKUP(B111,PP!C:L,8,FALSE)</f>
        <v>123740</v>
      </c>
      <c r="U111" s="5">
        <f>VLOOKUP(B111,PP!C:L,9,FALSE)</f>
        <v>310</v>
      </c>
      <c r="V111" s="5">
        <f>VLOOKUP(B111,PP!C:L,10,FALSE)</f>
        <v>0</v>
      </c>
      <c r="W111" s="68"/>
      <c r="X111" s="95">
        <v>190</v>
      </c>
      <c r="Y111" s="32"/>
      <c r="Z111" s="32"/>
      <c r="AB111" s="5"/>
    </row>
    <row r="112" spans="1:28" ht="12.75">
      <c r="A112" s="22" t="s">
        <v>89</v>
      </c>
      <c r="B112" s="3">
        <v>3413511</v>
      </c>
      <c r="C112" s="5">
        <v>68618.58600000001</v>
      </c>
      <c r="D112" s="5">
        <f>VLOOKUP(B112,APT!B:F,3,FALSE)</f>
        <v>1118145.9029682293</v>
      </c>
      <c r="E112" s="5">
        <v>9924.43</v>
      </c>
      <c r="F112" s="5">
        <f t="shared" si="9"/>
        <v>1108221.4729682293</v>
      </c>
      <c r="G112" s="5"/>
      <c r="H112" s="5"/>
      <c r="I112" s="6">
        <f t="shared" si="11"/>
        <v>0</v>
      </c>
      <c r="J112" s="5">
        <v>0</v>
      </c>
      <c r="K112" s="6">
        <f t="shared" si="10"/>
        <v>1176840.0589682292</v>
      </c>
      <c r="L112" s="3"/>
      <c r="M112" s="3"/>
      <c r="N112" s="3"/>
      <c r="O112" s="5">
        <v>133416.78642453172</v>
      </c>
      <c r="P112" s="3"/>
      <c r="Q112" s="6"/>
      <c r="R112" s="6"/>
      <c r="T112" s="5">
        <f>VLOOKUP(B112,PP!C:L,8,FALSE)</f>
        <v>123740</v>
      </c>
      <c r="U112" s="5">
        <f>VLOOKUP(B112,PP!C:L,9,FALSE)</f>
        <v>0</v>
      </c>
      <c r="V112" s="5">
        <f>VLOOKUP(B112,PP!C:L,10,FALSE)</f>
        <v>9380</v>
      </c>
      <c r="W112" s="68"/>
      <c r="X112" s="95">
        <v>213</v>
      </c>
      <c r="Y112" s="32"/>
      <c r="Z112" s="32"/>
      <c r="AB112" s="5"/>
    </row>
    <row r="113" spans="1:28" ht="12.75">
      <c r="A113" s="22" t="s">
        <v>90</v>
      </c>
      <c r="B113" s="3">
        <v>3412239</v>
      </c>
      <c r="C113" s="5">
        <v>58575.600000000006</v>
      </c>
      <c r="D113" s="5">
        <f>VLOOKUP(B113,APT!B:F,3,FALSE)</f>
        <v>1023883.5769761772</v>
      </c>
      <c r="E113" s="5">
        <v>9550.52</v>
      </c>
      <c r="F113" s="5">
        <f t="shared" si="9"/>
        <v>1014333.0569761771</v>
      </c>
      <c r="G113" s="5"/>
      <c r="H113" s="5"/>
      <c r="I113" s="6">
        <f t="shared" si="11"/>
        <v>0</v>
      </c>
      <c r="J113" s="5">
        <v>0</v>
      </c>
      <c r="K113" s="6">
        <f t="shared" si="10"/>
        <v>1072908.6569761771</v>
      </c>
      <c r="L113" s="3"/>
      <c r="M113" s="3"/>
      <c r="N113" s="3"/>
      <c r="O113" s="5">
        <v>101411.49351167242</v>
      </c>
      <c r="P113" s="3"/>
      <c r="Q113" s="6"/>
      <c r="R113" s="6"/>
      <c r="T113" s="5">
        <f>VLOOKUP(B113,PP!C:L,8,FALSE)</f>
        <v>98185</v>
      </c>
      <c r="U113" s="5">
        <f>VLOOKUP(B113,PP!C:L,9,FALSE)</f>
        <v>620</v>
      </c>
      <c r="V113" s="5">
        <f>VLOOKUP(B113,PP!C:L,10,FALSE)</f>
        <v>0</v>
      </c>
      <c r="W113" s="68"/>
      <c r="X113" s="95">
        <v>207</v>
      </c>
      <c r="Y113" s="32"/>
      <c r="Z113" s="32"/>
      <c r="AB113" s="5"/>
    </row>
    <row r="114" spans="1:28" ht="12.75">
      <c r="A114" s="22" t="s">
        <v>91</v>
      </c>
      <c r="B114" s="3">
        <v>3413599</v>
      </c>
      <c r="C114" s="5">
        <v>0</v>
      </c>
      <c r="D114" s="5">
        <f>VLOOKUP(B114,APT!B:F,3,FALSE)</f>
        <v>792176.6748247021</v>
      </c>
      <c r="E114" s="5">
        <v>6890.53</v>
      </c>
      <c r="F114" s="5">
        <f t="shared" si="9"/>
        <v>785286.1448247021</v>
      </c>
      <c r="G114" s="5"/>
      <c r="H114" s="5"/>
      <c r="I114" s="6">
        <f t="shared" si="11"/>
        <v>0</v>
      </c>
      <c r="J114" s="5">
        <v>0</v>
      </c>
      <c r="K114" s="6">
        <f t="shared" si="10"/>
        <v>785286.1448247021</v>
      </c>
      <c r="L114" s="3"/>
      <c r="M114" s="3"/>
      <c r="N114" s="3"/>
      <c r="O114" s="5">
        <v>82569.48995062642</v>
      </c>
      <c r="P114" s="3"/>
      <c r="Q114" s="6"/>
      <c r="R114" s="6"/>
      <c r="T114" s="5">
        <f>VLOOKUP(B114,PP!C:L,8,FALSE)</f>
        <v>82045</v>
      </c>
      <c r="U114" s="5">
        <f>VLOOKUP(B114,PP!C:L,9,FALSE)</f>
        <v>310</v>
      </c>
      <c r="V114" s="5">
        <f>VLOOKUP(B114,PP!C:L,10,FALSE)</f>
        <v>2345</v>
      </c>
      <c r="W114" s="68"/>
      <c r="X114" s="95">
        <v>148</v>
      </c>
      <c r="Y114" s="32"/>
      <c r="Z114" s="32"/>
      <c r="AB114" s="5"/>
    </row>
    <row r="115" spans="1:28" ht="12.75">
      <c r="A115" s="22" t="s">
        <v>92</v>
      </c>
      <c r="B115" s="3">
        <v>3413523</v>
      </c>
      <c r="C115" s="5">
        <v>155769.555</v>
      </c>
      <c r="D115" s="5">
        <f>VLOOKUP(B115,APT!B:F,3,FALSE)</f>
        <v>1818454.6300391091</v>
      </c>
      <c r="E115" s="5">
        <v>14816.619999999999</v>
      </c>
      <c r="F115" s="5">
        <f t="shared" si="9"/>
        <v>1803638.010039109</v>
      </c>
      <c r="G115" s="5"/>
      <c r="H115" s="5"/>
      <c r="I115" s="6">
        <f t="shared" si="11"/>
        <v>0</v>
      </c>
      <c r="J115" s="5">
        <v>0</v>
      </c>
      <c r="K115" s="6">
        <f t="shared" si="10"/>
        <v>1959407.565039109</v>
      </c>
      <c r="L115" s="3"/>
      <c r="M115" s="3"/>
      <c r="N115" s="3"/>
      <c r="O115" s="5">
        <v>163911.37390405903</v>
      </c>
      <c r="P115" s="3"/>
      <c r="Q115" s="6"/>
      <c r="R115" s="6"/>
      <c r="T115" s="5">
        <f>VLOOKUP(B115,PP!C:L,8,FALSE)</f>
        <v>181575</v>
      </c>
      <c r="U115" s="5">
        <f>VLOOKUP(B115,PP!C:L,9,FALSE)</f>
        <v>0</v>
      </c>
      <c r="V115" s="5">
        <f>VLOOKUP(B115,PP!C:L,10,FALSE)</f>
        <v>0</v>
      </c>
      <c r="W115" s="68"/>
      <c r="X115" s="95">
        <v>317</v>
      </c>
      <c r="Y115" s="32"/>
      <c r="Z115" s="32"/>
      <c r="AB115" s="5"/>
    </row>
    <row r="116" spans="1:28" ht="12.75">
      <c r="A116" s="22" t="s">
        <v>93</v>
      </c>
      <c r="B116" s="3">
        <v>3413541</v>
      </c>
      <c r="C116" s="5">
        <v>0</v>
      </c>
      <c r="D116" s="5">
        <f>VLOOKUP(B116,APT!B:F,3,FALSE)</f>
        <v>1734772.5</v>
      </c>
      <c r="E116" s="5">
        <v>18324.79</v>
      </c>
      <c r="F116" s="5">
        <f t="shared" si="9"/>
        <v>1716447.71</v>
      </c>
      <c r="G116" s="5"/>
      <c r="H116" s="5"/>
      <c r="I116" s="6">
        <f t="shared" si="11"/>
        <v>0</v>
      </c>
      <c r="J116" s="5">
        <v>0</v>
      </c>
      <c r="K116" s="6">
        <f t="shared" si="10"/>
        <v>1716447.71</v>
      </c>
      <c r="L116" s="3"/>
      <c r="M116" s="3"/>
      <c r="N116" s="3"/>
      <c r="O116" s="5">
        <v>130615.24365402917</v>
      </c>
      <c r="P116" s="3"/>
      <c r="Q116" s="6"/>
      <c r="R116" s="6"/>
      <c r="T116" s="5">
        <f>VLOOKUP(B116,PP!C:L,8,FALSE)</f>
        <v>26900</v>
      </c>
      <c r="U116" s="5">
        <f>VLOOKUP(B116,PP!C:L,9,FALSE)</f>
        <v>310</v>
      </c>
      <c r="V116" s="5">
        <f>VLOOKUP(B116,PP!C:L,10,FALSE)</f>
        <v>7035</v>
      </c>
      <c r="W116" s="68"/>
      <c r="X116" s="95">
        <v>414</v>
      </c>
      <c r="Y116" s="32"/>
      <c r="Z116" s="32"/>
      <c r="AB116" s="5"/>
    </row>
    <row r="117" spans="1:28" ht="12.75">
      <c r="A117" s="22" t="s">
        <v>248</v>
      </c>
      <c r="B117" s="3">
        <v>3412042</v>
      </c>
      <c r="C117" s="5">
        <v>0</v>
      </c>
      <c r="D117" s="6">
        <f>VLOOKUP(B117,APT!B:F,3,FALSE)</f>
        <v>965770.4</v>
      </c>
      <c r="E117" s="6">
        <v>10129.94</v>
      </c>
      <c r="F117" s="6">
        <f t="shared" si="9"/>
        <v>955640.4600000001</v>
      </c>
      <c r="G117" s="5"/>
      <c r="H117" s="5"/>
      <c r="I117" s="6">
        <f t="shared" si="11"/>
        <v>0</v>
      </c>
      <c r="J117" s="5">
        <v>0</v>
      </c>
      <c r="K117" s="6">
        <f t="shared" si="10"/>
        <v>955640.4600000001</v>
      </c>
      <c r="L117" s="3"/>
      <c r="M117" s="3"/>
      <c r="N117" s="3"/>
      <c r="O117" s="5">
        <v>82288.93042715092</v>
      </c>
      <c r="P117" s="3"/>
      <c r="Q117" s="6"/>
      <c r="R117" s="6"/>
      <c r="T117" s="5">
        <v>0</v>
      </c>
      <c r="U117" s="5">
        <v>0</v>
      </c>
      <c r="V117" s="5">
        <v>0</v>
      </c>
      <c r="W117" s="68"/>
      <c r="X117" s="95">
        <v>229</v>
      </c>
      <c r="Y117" s="32"/>
      <c r="Z117" s="32"/>
      <c r="AB117" s="5"/>
    </row>
    <row r="118" spans="1:28" ht="12.75">
      <c r="A118" s="22" t="s">
        <v>94</v>
      </c>
      <c r="B118" s="3">
        <v>3413528</v>
      </c>
      <c r="C118" s="5">
        <v>62985.666</v>
      </c>
      <c r="D118" s="5">
        <f>VLOOKUP(B118,APT!B:F,3,FALSE)</f>
        <v>918901.1266106983</v>
      </c>
      <c r="E118" s="5">
        <v>7519.57</v>
      </c>
      <c r="F118" s="5">
        <f t="shared" si="9"/>
        <v>911381.5566106983</v>
      </c>
      <c r="G118" s="5"/>
      <c r="H118" s="5"/>
      <c r="I118" s="6">
        <f t="shared" si="11"/>
        <v>0</v>
      </c>
      <c r="J118" s="5">
        <v>0</v>
      </c>
      <c r="K118" s="6">
        <f t="shared" si="10"/>
        <v>974367.2226106983</v>
      </c>
      <c r="L118" s="3"/>
      <c r="M118" s="3"/>
      <c r="N118" s="3"/>
      <c r="O118" s="5">
        <v>80881.04373861352</v>
      </c>
      <c r="P118" s="3"/>
      <c r="Q118" s="6"/>
      <c r="R118" s="6"/>
      <c r="T118" s="5">
        <f>VLOOKUP(B118,PP!C:L,8,FALSE)</f>
        <v>104910</v>
      </c>
      <c r="U118" s="5">
        <f>VLOOKUP(B118,PP!C:L,9,FALSE)</f>
        <v>0</v>
      </c>
      <c r="V118" s="5">
        <f>VLOOKUP(B118,PP!C:L,10,FALSE)</f>
        <v>2345</v>
      </c>
      <c r="W118" s="68"/>
      <c r="X118" s="95">
        <v>162</v>
      </c>
      <c r="Y118" s="32"/>
      <c r="Z118" s="32"/>
      <c r="AB118" s="5"/>
    </row>
    <row r="119" spans="1:28" ht="12.75">
      <c r="A119" s="22" t="s">
        <v>95</v>
      </c>
      <c r="B119" s="3">
        <v>3413601</v>
      </c>
      <c r="C119" s="5">
        <v>69965.0625</v>
      </c>
      <c r="D119" s="5">
        <f>VLOOKUP(B119,APT!B:F,3,FALSE)</f>
        <v>1084283.2170662936</v>
      </c>
      <c r="E119" s="5">
        <v>9607.86</v>
      </c>
      <c r="F119" s="5">
        <f t="shared" si="9"/>
        <v>1074675.3570662935</v>
      </c>
      <c r="G119" s="5"/>
      <c r="H119" s="5"/>
      <c r="I119" s="6">
        <f t="shared" si="11"/>
        <v>0</v>
      </c>
      <c r="J119" s="5">
        <v>0</v>
      </c>
      <c r="K119" s="6">
        <f t="shared" si="10"/>
        <v>1144640.4195662935</v>
      </c>
      <c r="L119" s="3"/>
      <c r="M119" s="3"/>
      <c r="N119" s="3"/>
      <c r="O119" s="5">
        <v>110492.28416891208</v>
      </c>
      <c r="P119" s="3"/>
      <c r="Q119" s="6"/>
      <c r="R119" s="6"/>
      <c r="T119" s="5">
        <f>VLOOKUP(B119,PP!C:L,8,FALSE)</f>
        <v>133155</v>
      </c>
      <c r="U119" s="5">
        <f>VLOOKUP(B119,PP!C:L,9,FALSE)</f>
        <v>620</v>
      </c>
      <c r="V119" s="5">
        <f>VLOOKUP(B119,PP!C:L,10,FALSE)</f>
        <v>2345</v>
      </c>
      <c r="W119" s="68"/>
      <c r="X119" s="95">
        <v>201</v>
      </c>
      <c r="Y119" s="32"/>
      <c r="Z119" s="32"/>
      <c r="AB119" s="5"/>
    </row>
    <row r="120" spans="1:28" ht="12.75">
      <c r="A120" s="22" t="s">
        <v>96</v>
      </c>
      <c r="B120" s="3">
        <v>3413644</v>
      </c>
      <c r="C120" s="5">
        <v>69069.4425</v>
      </c>
      <c r="D120" s="5">
        <f>VLOOKUP(B120,APT!B:F,3,FALSE)</f>
        <v>1441783.1746534973</v>
      </c>
      <c r="E120" s="5">
        <v>12241.07</v>
      </c>
      <c r="F120" s="5">
        <f t="shared" si="9"/>
        <v>1429542.1046534972</v>
      </c>
      <c r="G120" s="5"/>
      <c r="H120" s="5"/>
      <c r="I120" s="6">
        <f t="shared" si="11"/>
        <v>0</v>
      </c>
      <c r="J120" s="5">
        <v>0</v>
      </c>
      <c r="K120" s="6">
        <f t="shared" si="10"/>
        <v>1498611.547153497</v>
      </c>
      <c r="L120" s="3"/>
      <c r="M120" s="3"/>
      <c r="N120" s="3"/>
      <c r="O120" s="5">
        <v>162192.81677841902</v>
      </c>
      <c r="P120" s="3"/>
      <c r="Q120" s="6"/>
      <c r="R120" s="6"/>
      <c r="T120" s="5">
        <f>VLOOKUP(B120,PP!C:L,8,FALSE)</f>
        <v>153330</v>
      </c>
      <c r="U120" s="5">
        <f>VLOOKUP(B120,PP!C:L,9,FALSE)</f>
        <v>0</v>
      </c>
      <c r="V120" s="5">
        <f>VLOOKUP(B120,PP!C:L,10,FALSE)</f>
        <v>4690</v>
      </c>
      <c r="W120" s="68"/>
      <c r="X120" s="95">
        <v>262</v>
      </c>
      <c r="Y120" s="32"/>
      <c r="Z120" s="32"/>
      <c r="AB120" s="5"/>
    </row>
    <row r="121" spans="1:28" ht="12.75">
      <c r="A121" s="22" t="s">
        <v>97</v>
      </c>
      <c r="B121" s="3">
        <v>3413631</v>
      </c>
      <c r="C121" s="5">
        <v>0</v>
      </c>
      <c r="D121" s="5">
        <f>VLOOKUP(B121,APT!B:F,3,FALSE)</f>
        <v>872773.75</v>
      </c>
      <c r="E121" s="5">
        <v>9197.88</v>
      </c>
      <c r="F121" s="5">
        <f t="shared" si="9"/>
        <v>863575.87</v>
      </c>
      <c r="G121" s="5"/>
      <c r="H121" s="5"/>
      <c r="I121" s="6">
        <f t="shared" si="11"/>
        <v>0</v>
      </c>
      <c r="J121" s="5">
        <v>0</v>
      </c>
      <c r="K121" s="6">
        <f t="shared" si="10"/>
        <v>863575.87</v>
      </c>
      <c r="L121" s="3"/>
      <c r="M121" s="3"/>
      <c r="N121" s="3"/>
      <c r="O121" s="5">
        <v>71377.79354468931</v>
      </c>
      <c r="P121" s="3"/>
      <c r="Q121" s="6"/>
      <c r="R121" s="6"/>
      <c r="T121" s="5">
        <f>VLOOKUP(B121,PP!C:L,8,FALSE)</f>
        <v>5380</v>
      </c>
      <c r="U121" s="5">
        <f>VLOOKUP(B121,PP!C:L,9,FALSE)</f>
        <v>0</v>
      </c>
      <c r="V121" s="5">
        <f>VLOOKUP(B121,PP!C:L,10,FALSE)</f>
        <v>0</v>
      </c>
      <c r="W121" s="68"/>
      <c r="X121" s="95">
        <v>208</v>
      </c>
      <c r="Y121" s="32"/>
      <c r="Z121" s="32"/>
      <c r="AB121" s="5"/>
    </row>
    <row r="122" spans="1:28" ht="12.75">
      <c r="A122" s="22" t="s">
        <v>98</v>
      </c>
      <c r="B122" s="3">
        <v>3413543</v>
      </c>
      <c r="C122" s="5">
        <v>115815.6</v>
      </c>
      <c r="D122" s="5">
        <f>VLOOKUP(B122,APT!B:F,3,FALSE)</f>
        <v>1702404.8</v>
      </c>
      <c r="E122" s="5">
        <v>18144.41</v>
      </c>
      <c r="F122" s="5">
        <f t="shared" si="9"/>
        <v>1684260.3900000001</v>
      </c>
      <c r="G122" s="5"/>
      <c r="H122" s="5"/>
      <c r="I122" s="6">
        <f t="shared" si="11"/>
        <v>0</v>
      </c>
      <c r="J122" s="5">
        <v>0</v>
      </c>
      <c r="K122" s="6">
        <f t="shared" si="10"/>
        <v>1800075.9900000002</v>
      </c>
      <c r="L122" s="3"/>
      <c r="M122" s="3"/>
      <c r="N122" s="3"/>
      <c r="O122" s="5">
        <v>192964.2825091692</v>
      </c>
      <c r="P122" s="3"/>
      <c r="Q122" s="6"/>
      <c r="R122" s="6"/>
      <c r="T122" s="5">
        <f>VLOOKUP(B122,PP!C:L,8,FALSE)</f>
        <v>57835</v>
      </c>
      <c r="U122" s="5">
        <f>VLOOKUP(B122,PP!C:L,9,FALSE)</f>
        <v>310</v>
      </c>
      <c r="V122" s="5">
        <f>VLOOKUP(B122,PP!C:L,10,FALSE)</f>
        <v>7035</v>
      </c>
      <c r="W122" s="68"/>
      <c r="X122" s="95">
        <v>406</v>
      </c>
      <c r="Y122" s="32"/>
      <c r="Z122" s="32"/>
      <c r="AB122" s="5"/>
    </row>
    <row r="123" spans="1:28" ht="12.75">
      <c r="A123" s="22" t="s">
        <v>99</v>
      </c>
      <c r="B123" s="3">
        <v>3413547</v>
      </c>
      <c r="C123" s="5">
        <v>0</v>
      </c>
      <c r="D123" s="5">
        <f>VLOOKUP(B123,APT!B:F,3,FALSE)</f>
        <v>1131823.3567221249</v>
      </c>
      <c r="E123" s="5">
        <v>10716.6</v>
      </c>
      <c r="F123" s="5">
        <f t="shared" si="9"/>
        <v>1121106.7567221248</v>
      </c>
      <c r="G123" s="5"/>
      <c r="H123" s="5"/>
      <c r="I123" s="6">
        <f t="shared" si="11"/>
        <v>0</v>
      </c>
      <c r="J123" s="5">
        <v>0</v>
      </c>
      <c r="K123" s="6">
        <f t="shared" si="10"/>
        <v>1121106.7567221248</v>
      </c>
      <c r="L123" s="3"/>
      <c r="M123" s="3"/>
      <c r="N123" s="3"/>
      <c r="O123" s="5">
        <v>110329.50091355457</v>
      </c>
      <c r="P123" s="3"/>
      <c r="Q123" s="6"/>
      <c r="R123" s="6"/>
      <c r="T123" s="5">
        <f>VLOOKUP(B123,PP!C:L,8,FALSE)</f>
        <v>107600</v>
      </c>
      <c r="U123" s="5">
        <f>VLOOKUP(B123,PP!C:L,9,FALSE)</f>
        <v>0</v>
      </c>
      <c r="V123" s="5">
        <f>VLOOKUP(B123,PP!C:L,10,FALSE)</f>
        <v>7035</v>
      </c>
      <c r="W123" s="68"/>
      <c r="X123" s="95">
        <v>235</v>
      </c>
      <c r="Y123" s="32"/>
      <c r="Z123" s="32"/>
      <c r="AB123" s="5"/>
    </row>
    <row r="124" spans="1:28" ht="12.75">
      <c r="A124" s="22" t="s">
        <v>100</v>
      </c>
      <c r="B124" s="3">
        <v>3413632</v>
      </c>
      <c r="C124" s="5">
        <v>114269.40000000001</v>
      </c>
      <c r="D124" s="5">
        <f>VLOOKUP(B124,APT!B:F,3,FALSE)</f>
        <v>864333.7894796277</v>
      </c>
      <c r="E124" s="5">
        <v>7897.42</v>
      </c>
      <c r="F124" s="5">
        <f t="shared" si="9"/>
        <v>856436.3694796277</v>
      </c>
      <c r="G124" s="5"/>
      <c r="H124" s="5"/>
      <c r="I124" s="6">
        <f t="shared" si="11"/>
        <v>0</v>
      </c>
      <c r="J124" s="5">
        <v>0</v>
      </c>
      <c r="K124" s="6">
        <f t="shared" si="10"/>
        <v>970705.7694796277</v>
      </c>
      <c r="L124" s="3"/>
      <c r="M124" s="3"/>
      <c r="N124" s="3"/>
      <c r="O124" s="5">
        <v>73623.9446619546</v>
      </c>
      <c r="P124" s="3"/>
      <c r="Q124" s="6"/>
      <c r="R124" s="6"/>
      <c r="T124" s="5">
        <f>VLOOKUP(B124,PP!C:L,8,FALSE)</f>
        <v>72630</v>
      </c>
      <c r="U124" s="5">
        <f>VLOOKUP(B124,PP!C:L,9,FALSE)</f>
        <v>0</v>
      </c>
      <c r="V124" s="5">
        <f>VLOOKUP(B124,PP!C:L,10,FALSE)</f>
        <v>0</v>
      </c>
      <c r="W124" s="68"/>
      <c r="X124" s="95">
        <v>172</v>
      </c>
      <c r="Y124" s="32"/>
      <c r="Z124" s="32"/>
      <c r="AB124" s="5"/>
    </row>
    <row r="125" spans="1:28" ht="12.75">
      <c r="A125" s="22" t="s">
        <v>101</v>
      </c>
      <c r="B125" s="3">
        <v>3413548</v>
      </c>
      <c r="C125" s="5">
        <v>0</v>
      </c>
      <c r="D125" s="5">
        <f>VLOOKUP(B125,APT!B:F,3,FALSE)</f>
        <v>958992.3544884181</v>
      </c>
      <c r="E125" s="5">
        <v>9132.5</v>
      </c>
      <c r="F125" s="5">
        <f t="shared" si="9"/>
        <v>949859.8544884181</v>
      </c>
      <c r="G125" s="5"/>
      <c r="H125" s="5"/>
      <c r="I125" s="6">
        <f t="shared" si="11"/>
        <v>0</v>
      </c>
      <c r="J125" s="5">
        <v>0</v>
      </c>
      <c r="K125" s="6">
        <f t="shared" si="10"/>
        <v>949859.8544884181</v>
      </c>
      <c r="L125" s="3"/>
      <c r="M125" s="3"/>
      <c r="N125" s="3"/>
      <c r="O125" s="5">
        <v>89476.78764789118</v>
      </c>
      <c r="P125" s="3"/>
      <c r="Q125" s="6"/>
      <c r="R125" s="6"/>
      <c r="T125" s="5">
        <f>VLOOKUP(B125,PP!C:L,8,FALSE)</f>
        <v>83390</v>
      </c>
      <c r="U125" s="5">
        <f>VLOOKUP(B125,PP!C:L,9,FALSE)</f>
        <v>0</v>
      </c>
      <c r="V125" s="5">
        <f>VLOOKUP(B125,PP!C:L,10,FALSE)</f>
        <v>0</v>
      </c>
      <c r="W125" s="68"/>
      <c r="X125" s="95">
        <v>200</v>
      </c>
      <c r="Y125" s="32"/>
      <c r="Z125" s="32"/>
      <c r="AB125" s="5"/>
    </row>
    <row r="126" spans="1:28" ht="12.75">
      <c r="A126" s="22" t="s">
        <v>102</v>
      </c>
      <c r="B126" s="3">
        <v>3413024</v>
      </c>
      <c r="C126" s="5">
        <v>113921.1375</v>
      </c>
      <c r="D126" s="5">
        <f>VLOOKUP(B126,APT!B:F,3,FALSE)</f>
        <v>1698615.8017611788</v>
      </c>
      <c r="E126" s="5">
        <v>15579.96</v>
      </c>
      <c r="F126" s="5">
        <f t="shared" si="9"/>
        <v>1683035.8417611788</v>
      </c>
      <c r="G126" s="5"/>
      <c r="H126" s="5"/>
      <c r="I126" s="6">
        <f t="shared" si="11"/>
        <v>0</v>
      </c>
      <c r="J126" s="5">
        <v>0</v>
      </c>
      <c r="K126" s="6">
        <f t="shared" si="10"/>
        <v>1796956.9792611788</v>
      </c>
      <c r="L126" s="3"/>
      <c r="M126" s="3"/>
      <c r="N126" s="3"/>
      <c r="O126" s="5">
        <v>174483.51980474856</v>
      </c>
      <c r="P126" s="3"/>
      <c r="Q126" s="6"/>
      <c r="R126" s="6"/>
      <c r="T126" s="5">
        <f>VLOOKUP(B126,PP!C:L,8,FALSE)</f>
        <v>192335</v>
      </c>
      <c r="U126" s="5">
        <f>VLOOKUP(B126,PP!C:L,9,FALSE)</f>
        <v>0</v>
      </c>
      <c r="V126" s="5">
        <f>VLOOKUP(B126,PP!C:L,10,FALSE)</f>
        <v>0</v>
      </c>
      <c r="W126" s="68"/>
      <c r="X126" s="95">
        <v>336</v>
      </c>
      <c r="Y126" s="32"/>
      <c r="Z126" s="32"/>
      <c r="AB126" s="5"/>
    </row>
    <row r="127" spans="1:28" ht="12.75">
      <c r="A127" s="22" t="s">
        <v>103</v>
      </c>
      <c r="B127" s="3">
        <v>3413550</v>
      </c>
      <c r="C127" s="5">
        <v>39131.490000000005</v>
      </c>
      <c r="D127" s="5">
        <f>VLOOKUP(B127,APT!B:F,3,FALSE)</f>
        <v>1043157.7444112952</v>
      </c>
      <c r="E127" s="5">
        <v>8969.369999999999</v>
      </c>
      <c r="F127" s="5">
        <f t="shared" si="9"/>
        <v>1034188.3744112952</v>
      </c>
      <c r="G127" s="5"/>
      <c r="H127" s="5"/>
      <c r="I127" s="6">
        <f t="shared" si="11"/>
        <v>0</v>
      </c>
      <c r="J127" s="5">
        <v>0</v>
      </c>
      <c r="K127" s="6">
        <f t="shared" si="10"/>
        <v>1073319.8644112952</v>
      </c>
      <c r="L127" s="3"/>
      <c r="M127" s="3"/>
      <c r="N127" s="3"/>
      <c r="O127" s="5">
        <v>118748.34672072588</v>
      </c>
      <c r="P127" s="3"/>
      <c r="Q127" s="6"/>
      <c r="R127" s="6"/>
      <c r="T127" s="5">
        <f>VLOOKUP(B127,PP!C:L,8,FALSE)</f>
        <v>122395</v>
      </c>
      <c r="U127" s="5">
        <f>VLOOKUP(B127,PP!C:L,9,FALSE)</f>
        <v>0</v>
      </c>
      <c r="V127" s="5">
        <f>VLOOKUP(B127,PP!C:L,10,FALSE)</f>
        <v>2345</v>
      </c>
      <c r="W127" s="68"/>
      <c r="X127" s="95">
        <v>192</v>
      </c>
      <c r="Y127" s="32"/>
      <c r="Z127" s="32"/>
      <c r="AB127" s="5"/>
    </row>
    <row r="128" spans="1:28" ht="12.75">
      <c r="A128" s="22" t="s">
        <v>104</v>
      </c>
      <c r="B128" s="3">
        <v>3413551</v>
      </c>
      <c r="C128" s="5">
        <v>69796.575</v>
      </c>
      <c r="D128" s="5">
        <f>VLOOKUP(B128,APT!B:F,3,FALSE)</f>
        <v>1063684.287519296</v>
      </c>
      <c r="E128" s="5">
        <v>9439.22</v>
      </c>
      <c r="F128" s="5">
        <f t="shared" si="9"/>
        <v>1054245.067519296</v>
      </c>
      <c r="G128" s="5"/>
      <c r="H128" s="5"/>
      <c r="I128" s="6">
        <f t="shared" si="11"/>
        <v>0</v>
      </c>
      <c r="J128" s="5">
        <v>0</v>
      </c>
      <c r="K128" s="6">
        <f t="shared" si="10"/>
        <v>1124041.642519296</v>
      </c>
      <c r="L128" s="3"/>
      <c r="M128" s="3"/>
      <c r="N128" s="3"/>
      <c r="O128" s="5">
        <v>113276.23944971625</v>
      </c>
      <c r="P128" s="3"/>
      <c r="Q128" s="6"/>
      <c r="R128" s="6"/>
      <c r="T128" s="5">
        <f>VLOOKUP(B128,PP!C:L,8,FALSE)</f>
        <v>131810</v>
      </c>
      <c r="U128" s="5">
        <f>VLOOKUP(B128,PP!C:L,9,FALSE)</f>
        <v>0</v>
      </c>
      <c r="V128" s="5">
        <f>VLOOKUP(B128,PP!C:L,10,FALSE)</f>
        <v>2345</v>
      </c>
      <c r="W128" s="68"/>
      <c r="X128" s="95">
        <v>202</v>
      </c>
      <c r="Y128" s="32"/>
      <c r="Z128" s="32"/>
      <c r="AB128" s="5"/>
    </row>
    <row r="129" spans="1:28" ht="12.75">
      <c r="A129" s="22" t="s">
        <v>105</v>
      </c>
      <c r="B129" s="3">
        <v>3413527</v>
      </c>
      <c r="C129" s="5">
        <v>70982.93250000001</v>
      </c>
      <c r="D129" s="5">
        <f>VLOOKUP(B129,APT!B:F,3,FALSE)</f>
        <v>875444.3205050877</v>
      </c>
      <c r="E129" s="5">
        <v>7431.2699999999995</v>
      </c>
      <c r="F129" s="5">
        <f t="shared" si="9"/>
        <v>868013.0505050877</v>
      </c>
      <c r="G129" s="5"/>
      <c r="H129" s="5"/>
      <c r="I129" s="6">
        <f t="shared" si="11"/>
        <v>0</v>
      </c>
      <c r="J129" s="5">
        <v>0</v>
      </c>
      <c r="K129" s="6">
        <f t="shared" si="10"/>
        <v>938995.9830050877</v>
      </c>
      <c r="L129" s="3"/>
      <c r="M129" s="3"/>
      <c r="N129" s="3"/>
      <c r="O129" s="5">
        <v>76445.99374901221</v>
      </c>
      <c r="P129" s="3"/>
      <c r="Q129" s="6"/>
      <c r="R129" s="6"/>
      <c r="T129" s="5">
        <f>VLOOKUP(B129,PP!C:L,8,FALSE)</f>
        <v>151985</v>
      </c>
      <c r="U129" s="5">
        <f>VLOOKUP(B129,PP!C:L,9,FALSE)</f>
        <v>0</v>
      </c>
      <c r="V129" s="5">
        <f>VLOOKUP(B129,PP!C:L,10,FALSE)</f>
        <v>0</v>
      </c>
      <c r="W129" s="68"/>
      <c r="X129" s="95">
        <v>157</v>
      </c>
      <c r="Y129" s="32"/>
      <c r="Z129" s="32"/>
      <c r="AB129" s="5"/>
    </row>
    <row r="130" spans="1:28" ht="12.75">
      <c r="A130" s="22" t="s">
        <v>106</v>
      </c>
      <c r="B130" s="3">
        <v>3413552</v>
      </c>
      <c r="C130" s="5">
        <v>0</v>
      </c>
      <c r="D130" s="5">
        <f>VLOOKUP(B130,APT!B:F,3,FALSE)</f>
        <v>2013216.963110789</v>
      </c>
      <c r="E130" s="5">
        <v>19501.81</v>
      </c>
      <c r="F130" s="5">
        <f t="shared" si="9"/>
        <v>1993715.153110789</v>
      </c>
      <c r="G130" s="5"/>
      <c r="H130" s="5"/>
      <c r="I130" s="6">
        <f t="shared" si="11"/>
        <v>0</v>
      </c>
      <c r="J130" s="5">
        <v>0</v>
      </c>
      <c r="K130" s="6">
        <f t="shared" si="10"/>
        <v>1993715.153110789</v>
      </c>
      <c r="L130" s="3"/>
      <c r="M130" s="3"/>
      <c r="N130" s="3"/>
      <c r="O130" s="5">
        <v>192593.54166371492</v>
      </c>
      <c r="P130" s="3"/>
      <c r="Q130" s="6"/>
      <c r="R130" s="6"/>
      <c r="T130" s="5">
        <f>VLOOKUP(B130,PP!C:L,8,FALSE)</f>
        <v>240755</v>
      </c>
      <c r="U130" s="5">
        <f>VLOOKUP(B130,PP!C:L,9,FALSE)</f>
        <v>620</v>
      </c>
      <c r="V130" s="5">
        <f>VLOOKUP(B130,PP!C:L,10,FALSE)</f>
        <v>2345</v>
      </c>
      <c r="W130" s="68"/>
      <c r="X130" s="95">
        <v>421</v>
      </c>
      <c r="Y130" s="32"/>
      <c r="Z130" s="32"/>
      <c r="AB130" s="5"/>
    </row>
    <row r="131" spans="1:28" ht="12.75">
      <c r="A131" s="22" t="s">
        <v>107</v>
      </c>
      <c r="B131" s="3">
        <v>3413553</v>
      </c>
      <c r="C131" s="5">
        <v>224970.39</v>
      </c>
      <c r="D131" s="5">
        <f>VLOOKUP(B131,APT!B:F,3,FALSE)</f>
        <v>1698386.7270650272</v>
      </c>
      <c r="E131" s="5">
        <v>15858.09</v>
      </c>
      <c r="F131" s="5">
        <f t="shared" si="9"/>
        <v>1682528.6370650271</v>
      </c>
      <c r="G131" s="5"/>
      <c r="H131" s="5"/>
      <c r="I131" s="6">
        <f t="shared" si="11"/>
        <v>0</v>
      </c>
      <c r="J131" s="5">
        <v>0</v>
      </c>
      <c r="K131" s="6">
        <f t="shared" si="10"/>
        <v>1907499.027065027</v>
      </c>
      <c r="L131" s="3"/>
      <c r="M131" s="3"/>
      <c r="N131" s="3"/>
      <c r="O131" s="5">
        <v>192012.75888912662</v>
      </c>
      <c r="P131" s="3"/>
      <c r="Q131" s="6"/>
      <c r="R131" s="6"/>
      <c r="T131" s="5">
        <f>VLOOKUP(B131,PP!C:L,8,FALSE)</f>
        <v>154675</v>
      </c>
      <c r="U131" s="5">
        <f>VLOOKUP(B131,PP!C:L,9,FALSE)</f>
        <v>0</v>
      </c>
      <c r="V131" s="5">
        <f>VLOOKUP(B131,PP!C:L,10,FALSE)</f>
        <v>16415</v>
      </c>
      <c r="W131" s="68"/>
      <c r="X131" s="95">
        <v>344</v>
      </c>
      <c r="Y131" s="32"/>
      <c r="Z131" s="32"/>
      <c r="AB131" s="5"/>
    </row>
    <row r="132" spans="1:28" ht="12.75">
      <c r="A132" s="22" t="s">
        <v>108</v>
      </c>
      <c r="B132" s="3">
        <v>3413633</v>
      </c>
      <c r="C132" s="5">
        <v>67009.6476</v>
      </c>
      <c r="D132" s="5">
        <f>VLOOKUP(B132,APT!B:F,3,FALSE)</f>
        <v>1000200.5529280405</v>
      </c>
      <c r="E132" s="5">
        <v>9122.81</v>
      </c>
      <c r="F132" s="5">
        <f t="shared" si="9"/>
        <v>991077.7429280404</v>
      </c>
      <c r="G132" s="5"/>
      <c r="H132" s="5"/>
      <c r="I132" s="6">
        <f t="shared" si="11"/>
        <v>0</v>
      </c>
      <c r="J132" s="5">
        <v>0</v>
      </c>
      <c r="K132" s="6">
        <f t="shared" si="10"/>
        <v>1058087.3905280405</v>
      </c>
      <c r="L132" s="3"/>
      <c r="M132" s="3"/>
      <c r="N132" s="3"/>
      <c r="O132" s="5">
        <v>89523.79479247036</v>
      </c>
      <c r="P132" s="3"/>
      <c r="Q132" s="6"/>
      <c r="R132" s="6"/>
      <c r="T132" s="5">
        <f>VLOOKUP(B132,PP!C:L,8,FALSE)</f>
        <v>115670</v>
      </c>
      <c r="U132" s="5">
        <f>VLOOKUP(B132,PP!C:L,9,FALSE)</f>
        <v>0</v>
      </c>
      <c r="V132" s="5">
        <f>VLOOKUP(B132,PP!C:L,10,FALSE)</f>
        <v>9380</v>
      </c>
      <c r="W132" s="68"/>
      <c r="X132" s="95">
        <v>196</v>
      </c>
      <c r="Y132" s="32"/>
      <c r="Z132" s="32"/>
      <c r="AB132" s="5"/>
    </row>
    <row r="133" spans="1:28" ht="12.75">
      <c r="A133" s="22" t="s">
        <v>109</v>
      </c>
      <c r="B133" s="3">
        <v>3413558</v>
      </c>
      <c r="C133" s="5">
        <v>0</v>
      </c>
      <c r="D133" s="5">
        <f>VLOOKUP(B133,APT!B:F,3,FALSE)</f>
        <v>1057326.7456693144</v>
      </c>
      <c r="E133" s="5">
        <v>7356.5199999999995</v>
      </c>
      <c r="F133" s="5">
        <f t="shared" si="9"/>
        <v>1049970.2256693144</v>
      </c>
      <c r="G133" s="5"/>
      <c r="H133" s="5"/>
      <c r="I133" s="6">
        <f t="shared" si="11"/>
        <v>0</v>
      </c>
      <c r="J133" s="5">
        <v>0</v>
      </c>
      <c r="K133" s="6">
        <f t="shared" si="10"/>
        <v>1049970.2256693144</v>
      </c>
      <c r="L133" s="3"/>
      <c r="M133" s="3"/>
      <c r="N133" s="3"/>
      <c r="O133" s="5">
        <v>130436.3552618042</v>
      </c>
      <c r="P133" s="3"/>
      <c r="Q133" s="6"/>
      <c r="R133" s="6"/>
      <c r="T133" s="5">
        <f>VLOOKUP(B133,PP!C:L,8,FALSE)</f>
        <v>80700</v>
      </c>
      <c r="U133" s="5">
        <f>VLOOKUP(B133,PP!C:L,9,FALSE)</f>
        <v>0</v>
      </c>
      <c r="V133" s="5">
        <f>VLOOKUP(B133,PP!C:L,10,FALSE)</f>
        <v>2345</v>
      </c>
      <c r="W133" s="68"/>
      <c r="X133" s="95">
        <v>157</v>
      </c>
      <c r="Y133" s="32"/>
      <c r="Z133" s="32"/>
      <c r="AB133" s="5"/>
    </row>
    <row r="134" spans="1:28" ht="12.75">
      <c r="A134" s="22" t="s">
        <v>110</v>
      </c>
      <c r="B134" s="3">
        <v>3412234</v>
      </c>
      <c r="C134" s="5">
        <v>317505.795</v>
      </c>
      <c r="D134" s="5">
        <f>VLOOKUP(B134,APT!B:F,3,FALSE)</f>
        <v>2193028.595675284</v>
      </c>
      <c r="E134" s="5">
        <v>18899.63</v>
      </c>
      <c r="F134" s="5">
        <f t="shared" si="9"/>
        <v>2174128.965675284</v>
      </c>
      <c r="G134" s="5"/>
      <c r="H134" s="5"/>
      <c r="I134" s="6">
        <f t="shared" si="11"/>
        <v>0</v>
      </c>
      <c r="J134" s="5">
        <v>0</v>
      </c>
      <c r="K134" s="6">
        <f t="shared" si="10"/>
        <v>2491634.760675284</v>
      </c>
      <c r="L134" s="3"/>
      <c r="M134" s="3"/>
      <c r="N134" s="3"/>
      <c r="O134" s="5">
        <v>202767.0560035105</v>
      </c>
      <c r="P134" s="3"/>
      <c r="Q134" s="6"/>
      <c r="R134" s="6"/>
      <c r="T134" s="5">
        <f>VLOOKUP(B134,PP!C:L,8,FALSE)</f>
        <v>186955</v>
      </c>
      <c r="U134" s="5">
        <f>VLOOKUP(B134,PP!C:L,9,FALSE)</f>
        <v>310</v>
      </c>
      <c r="V134" s="5">
        <f>VLOOKUP(B134,PP!C:L,10,FALSE)</f>
        <v>2345</v>
      </c>
      <c r="W134" s="68"/>
      <c r="X134" s="95">
        <v>408</v>
      </c>
      <c r="Y134" s="32"/>
      <c r="Z134" s="32"/>
      <c r="AB134" s="5"/>
    </row>
    <row r="135" spans="1:28" ht="12.75">
      <c r="A135" s="22" t="s">
        <v>111</v>
      </c>
      <c r="B135" s="3">
        <v>3412233</v>
      </c>
      <c r="C135" s="5">
        <v>0</v>
      </c>
      <c r="D135" s="5">
        <f>VLOOKUP(B135,APT!B:F,3,FALSE)</f>
        <v>1888308.344692232</v>
      </c>
      <c r="E135" s="5">
        <v>18360.94</v>
      </c>
      <c r="F135" s="5">
        <f t="shared" si="9"/>
        <v>1869947.4046922321</v>
      </c>
      <c r="G135" s="5"/>
      <c r="H135" s="5"/>
      <c r="I135" s="6">
        <f t="shared" si="11"/>
        <v>0</v>
      </c>
      <c r="J135" s="5">
        <v>0</v>
      </c>
      <c r="K135" s="6">
        <f t="shared" si="10"/>
        <v>1869947.4046922321</v>
      </c>
      <c r="L135" s="3"/>
      <c r="M135" s="3"/>
      <c r="N135" s="3"/>
      <c r="O135" s="5">
        <v>123034.82990190436</v>
      </c>
      <c r="P135" s="3"/>
      <c r="Q135" s="6"/>
      <c r="R135" s="6"/>
      <c r="T135" s="5">
        <f>VLOOKUP(B135,PP!C:L,8,FALSE)</f>
        <v>122395</v>
      </c>
      <c r="U135" s="5">
        <f>VLOOKUP(B135,PP!C:L,9,FALSE)</f>
        <v>310</v>
      </c>
      <c r="V135" s="5">
        <f>VLOOKUP(B135,PP!C:L,10,FALSE)</f>
        <v>11725</v>
      </c>
      <c r="W135" s="68"/>
      <c r="X135" s="95">
        <v>404</v>
      </c>
      <c r="Y135" s="32"/>
      <c r="Z135" s="32"/>
      <c r="AB135" s="5"/>
    </row>
    <row r="136" spans="1:28" ht="12.75">
      <c r="A136" s="22" t="s">
        <v>112</v>
      </c>
      <c r="B136" s="3">
        <v>3413571</v>
      </c>
      <c r="C136" s="5">
        <v>83873.751</v>
      </c>
      <c r="D136" s="5">
        <f>VLOOKUP(B136,APT!B:F,3,FALSE)</f>
        <v>1971679.5091740661</v>
      </c>
      <c r="E136" s="5">
        <v>16477.36</v>
      </c>
      <c r="F136" s="5">
        <f t="shared" si="9"/>
        <v>1955202.149174066</v>
      </c>
      <c r="G136" s="5"/>
      <c r="H136" s="5"/>
      <c r="I136" s="6">
        <f t="shared" si="11"/>
        <v>0</v>
      </c>
      <c r="J136" s="5">
        <v>0</v>
      </c>
      <c r="K136" s="6">
        <f t="shared" si="10"/>
        <v>2039075.900174066</v>
      </c>
      <c r="L136" s="3"/>
      <c r="M136" s="3"/>
      <c r="N136" s="3"/>
      <c r="O136" s="5">
        <v>204032.9531111901</v>
      </c>
      <c r="P136" s="3"/>
      <c r="Q136" s="6"/>
      <c r="R136" s="6"/>
      <c r="T136" s="5">
        <f>VLOOKUP(B136,PP!C:L,8,FALSE)</f>
        <v>369875</v>
      </c>
      <c r="U136" s="5">
        <f>VLOOKUP(B136,PP!C:L,9,FALSE)</f>
        <v>0</v>
      </c>
      <c r="V136" s="5">
        <f>VLOOKUP(B136,PP!C:L,10,FALSE)</f>
        <v>0</v>
      </c>
      <c r="W136" s="68"/>
      <c r="X136" s="95">
        <v>351</v>
      </c>
      <c r="Y136" s="32"/>
      <c r="Z136" s="32"/>
      <c r="AB136" s="5"/>
    </row>
    <row r="137" spans="1:28" ht="12.75">
      <c r="A137" s="22" t="s">
        <v>113</v>
      </c>
      <c r="B137" s="3">
        <v>3413573</v>
      </c>
      <c r="C137" s="5">
        <v>83806.674</v>
      </c>
      <c r="D137" s="5">
        <f>VLOOKUP(B137,APT!B:F,3,FALSE)</f>
        <v>908259.6623941134</v>
      </c>
      <c r="E137" s="5">
        <v>6712.28</v>
      </c>
      <c r="F137" s="5">
        <f t="shared" si="9"/>
        <v>901547.3823941133</v>
      </c>
      <c r="G137" s="5"/>
      <c r="H137" s="5"/>
      <c r="I137" s="6">
        <f t="shared" si="11"/>
        <v>0</v>
      </c>
      <c r="J137" s="5">
        <v>0</v>
      </c>
      <c r="K137" s="6">
        <f t="shared" si="10"/>
        <v>985354.0563941133</v>
      </c>
      <c r="L137" s="3"/>
      <c r="M137" s="3"/>
      <c r="N137" s="3"/>
      <c r="O137" s="5">
        <v>86759.50277113923</v>
      </c>
      <c r="P137" s="3"/>
      <c r="Q137" s="6"/>
      <c r="R137" s="6"/>
      <c r="T137" s="5">
        <f>VLOOKUP(B137,PP!C:L,8,FALSE)</f>
        <v>49765</v>
      </c>
      <c r="U137" s="5">
        <f>VLOOKUP(B137,PP!C:L,9,FALSE)</f>
        <v>0</v>
      </c>
      <c r="V137" s="5">
        <f>VLOOKUP(B137,PP!C:L,10,FALSE)</f>
        <v>4690</v>
      </c>
      <c r="W137" s="68"/>
      <c r="X137" s="95">
        <v>148</v>
      </c>
      <c r="Y137" s="32"/>
      <c r="Z137" s="32"/>
      <c r="AB137" s="5"/>
    </row>
    <row r="138" spans="1:28" ht="12.75">
      <c r="A138" s="22" t="s">
        <v>210</v>
      </c>
      <c r="B138" s="25">
        <v>3412037</v>
      </c>
      <c r="C138" s="5">
        <v>133090.05000000002</v>
      </c>
      <c r="D138" s="5">
        <f>VLOOKUP(B138,APT!B:F,3,FALSE)</f>
        <v>2478810.70440414</v>
      </c>
      <c r="E138" s="5">
        <v>25646.489999999998</v>
      </c>
      <c r="F138" s="5">
        <f t="shared" si="9"/>
        <v>2453164.2144041397</v>
      </c>
      <c r="G138" s="5"/>
      <c r="H138" s="5"/>
      <c r="I138" s="6">
        <f t="shared" si="11"/>
        <v>0</v>
      </c>
      <c r="J138" s="5">
        <v>0</v>
      </c>
      <c r="K138" s="6">
        <f t="shared" si="10"/>
        <v>2586254.2644041395</v>
      </c>
      <c r="L138" s="3"/>
      <c r="M138" s="3"/>
      <c r="N138" s="3"/>
      <c r="O138" s="5">
        <v>229767.7142191491</v>
      </c>
      <c r="P138" s="3"/>
      <c r="Q138" s="6"/>
      <c r="R138" s="6"/>
      <c r="T138" s="5">
        <f>VLOOKUP(B138,PP!C:L,8,FALSE)</f>
        <v>271690</v>
      </c>
      <c r="U138" s="5">
        <f>VLOOKUP(B138,PP!C:L,9,FALSE)</f>
        <v>310</v>
      </c>
      <c r="V138" s="5">
        <f>VLOOKUP(B138,PP!C:L,10,FALSE)</f>
        <v>11725</v>
      </c>
      <c r="W138" s="68"/>
      <c r="X138" s="95">
        <v>559</v>
      </c>
      <c r="Y138" s="32"/>
      <c r="Z138" s="32"/>
      <c r="AB138" s="5"/>
    </row>
    <row r="139" spans="1:28" ht="12.75">
      <c r="A139" s="22" t="s">
        <v>114</v>
      </c>
      <c r="B139" s="3">
        <v>3413635</v>
      </c>
      <c r="C139" s="5">
        <v>0</v>
      </c>
      <c r="D139" s="5">
        <f>VLOOKUP(B139,APT!B:F,3,FALSE)</f>
        <v>1648372</v>
      </c>
      <c r="E139" s="5">
        <v>17570.98</v>
      </c>
      <c r="F139" s="5">
        <f t="shared" si="9"/>
        <v>1630801.02</v>
      </c>
      <c r="G139" s="5"/>
      <c r="H139" s="5"/>
      <c r="I139" s="6">
        <f t="shared" si="11"/>
        <v>0</v>
      </c>
      <c r="J139" s="5">
        <v>0</v>
      </c>
      <c r="K139" s="6">
        <f t="shared" si="10"/>
        <v>1630801.02</v>
      </c>
      <c r="L139" s="3"/>
      <c r="M139" s="3"/>
      <c r="N139" s="3"/>
      <c r="O139" s="5">
        <v>139269.95079390603</v>
      </c>
      <c r="P139" s="3"/>
      <c r="Q139" s="6"/>
      <c r="R139" s="6"/>
      <c r="T139" s="5">
        <f>VLOOKUP(B139,PP!C:L,8,FALSE)</f>
        <v>52455</v>
      </c>
      <c r="U139" s="5">
        <f>VLOOKUP(B139,PP!C:L,9,FALSE)</f>
        <v>0</v>
      </c>
      <c r="V139" s="5">
        <f>VLOOKUP(B139,PP!C:L,10,FALSE)</f>
        <v>4690</v>
      </c>
      <c r="W139" s="68"/>
      <c r="X139" s="95">
        <v>393</v>
      </c>
      <c r="Y139" s="32"/>
      <c r="Z139" s="32"/>
      <c r="AB139" s="5"/>
    </row>
    <row r="140" spans="1:28" ht="12.75">
      <c r="A140" s="22" t="s">
        <v>115</v>
      </c>
      <c r="B140" s="3">
        <v>3413582</v>
      </c>
      <c r="C140" s="5">
        <v>77346.435</v>
      </c>
      <c r="D140" s="5">
        <f>VLOOKUP(B140,APT!B:F,3,FALSE)</f>
        <v>1265961.7548721386</v>
      </c>
      <c r="E140" s="5">
        <v>9701.99</v>
      </c>
      <c r="F140" s="5">
        <f t="shared" si="9"/>
        <v>1256259.7648721386</v>
      </c>
      <c r="G140" s="5"/>
      <c r="H140" s="5"/>
      <c r="I140" s="6">
        <f t="shared" si="11"/>
        <v>0</v>
      </c>
      <c r="J140" s="5">
        <v>0</v>
      </c>
      <c r="K140" s="6">
        <f t="shared" si="10"/>
        <v>1333606.1998721387</v>
      </c>
      <c r="L140" s="3"/>
      <c r="M140" s="3"/>
      <c r="N140" s="3"/>
      <c r="O140" s="5">
        <v>130836.56894231006</v>
      </c>
      <c r="P140" s="3"/>
      <c r="Q140" s="6"/>
      <c r="R140" s="6"/>
      <c r="T140" s="5">
        <f>VLOOKUP(B140,PP!C:L,8,FALSE)</f>
        <v>122395</v>
      </c>
      <c r="U140" s="5">
        <f>VLOOKUP(B140,PP!C:L,9,FALSE)</f>
        <v>0</v>
      </c>
      <c r="V140" s="5">
        <f>VLOOKUP(B140,PP!C:L,10,FALSE)</f>
        <v>4690</v>
      </c>
      <c r="W140" s="68"/>
      <c r="X140" s="95">
        <v>209</v>
      </c>
      <c r="Y140" s="32"/>
      <c r="Z140" s="32"/>
      <c r="AB140" s="5"/>
    </row>
    <row r="141" spans="1:28" ht="12.75">
      <c r="A141" s="22" t="s">
        <v>116</v>
      </c>
      <c r="B141" s="3">
        <v>3413584</v>
      </c>
      <c r="C141" s="5">
        <v>0</v>
      </c>
      <c r="D141" s="5">
        <f>VLOOKUP(B141,APT!B:F,3,FALSE)</f>
        <v>2055774.56</v>
      </c>
      <c r="E141" s="5">
        <v>22043.26</v>
      </c>
      <c r="F141" s="5">
        <f t="shared" si="9"/>
        <v>2033731.3</v>
      </c>
      <c r="G141" s="5"/>
      <c r="H141" s="5"/>
      <c r="I141" s="6">
        <f t="shared" si="11"/>
        <v>0</v>
      </c>
      <c r="J141" s="5">
        <v>0</v>
      </c>
      <c r="K141" s="6">
        <f t="shared" si="10"/>
        <v>2033731.3</v>
      </c>
      <c r="L141" s="3"/>
      <c r="M141" s="3"/>
      <c r="N141" s="3"/>
      <c r="O141" s="5">
        <v>225754.59228196501</v>
      </c>
      <c r="P141" s="3"/>
      <c r="Q141" s="6"/>
      <c r="R141" s="6"/>
      <c r="T141" s="5">
        <f>VLOOKUP(B141,PP!C:L,8,FALSE)</f>
        <v>130465</v>
      </c>
      <c r="U141" s="5">
        <f>VLOOKUP(B141,PP!C:L,9,FALSE)</f>
        <v>2480</v>
      </c>
      <c r="V141" s="5">
        <f>VLOOKUP(B141,PP!C:L,10,FALSE)</f>
        <v>11725</v>
      </c>
      <c r="W141" s="68"/>
      <c r="X141" s="95">
        <v>491</v>
      </c>
      <c r="Y141" s="32"/>
      <c r="Z141" s="32"/>
      <c r="AB141" s="5"/>
    </row>
    <row r="142" spans="1:28" ht="12.75">
      <c r="A142" s="22" t="s">
        <v>117</v>
      </c>
      <c r="B142" s="3">
        <v>3413606</v>
      </c>
      <c r="C142" s="5">
        <v>0</v>
      </c>
      <c r="D142" s="5">
        <f>VLOOKUP(B142,APT!B:F,3,FALSE)</f>
        <v>1487161.44</v>
      </c>
      <c r="E142" s="5">
        <v>15935.05</v>
      </c>
      <c r="F142" s="5">
        <f t="shared" si="9"/>
        <v>1471226.39</v>
      </c>
      <c r="G142" s="5"/>
      <c r="H142" s="5"/>
      <c r="I142" s="6">
        <f t="shared" si="11"/>
        <v>0</v>
      </c>
      <c r="J142" s="5">
        <v>0</v>
      </c>
      <c r="K142" s="6">
        <f t="shared" si="10"/>
        <v>1471226.39</v>
      </c>
      <c r="L142" s="3"/>
      <c r="M142" s="3"/>
      <c r="N142" s="3"/>
      <c r="O142" s="5">
        <v>101444.10927716197</v>
      </c>
      <c r="P142" s="3"/>
      <c r="Q142" s="6"/>
      <c r="R142" s="6"/>
      <c r="T142" s="5">
        <f>VLOOKUP(B142,PP!C:L,8,FALSE)</f>
        <v>63215</v>
      </c>
      <c r="U142" s="5">
        <f>VLOOKUP(B142,PP!C:L,9,FALSE)</f>
        <v>310</v>
      </c>
      <c r="V142" s="5">
        <f>VLOOKUP(B142,PP!C:L,10,FALSE)</f>
        <v>4690</v>
      </c>
      <c r="W142" s="68"/>
      <c r="X142" s="95">
        <v>355</v>
      </c>
      <c r="Y142" s="32"/>
      <c r="Z142" s="32"/>
      <c r="AB142" s="5"/>
    </row>
    <row r="143" spans="1:28" ht="12.75">
      <c r="A143" s="22" t="s">
        <v>118</v>
      </c>
      <c r="B143" s="3">
        <v>3413588</v>
      </c>
      <c r="C143" s="5">
        <v>116016.18600000002</v>
      </c>
      <c r="D143" s="5">
        <f>VLOOKUP(B143,APT!B:F,3,FALSE)</f>
        <v>1041864.7808557746</v>
      </c>
      <c r="E143" s="5">
        <v>9638.82</v>
      </c>
      <c r="F143" s="5">
        <f t="shared" si="9"/>
        <v>1032225.9608557747</v>
      </c>
      <c r="G143" s="5"/>
      <c r="H143" s="5"/>
      <c r="I143" s="6">
        <f t="shared" si="11"/>
        <v>0</v>
      </c>
      <c r="J143" s="5">
        <v>0</v>
      </c>
      <c r="K143" s="6">
        <f t="shared" si="10"/>
        <v>1148242.1468557748</v>
      </c>
      <c r="L143" s="3"/>
      <c r="M143" s="3"/>
      <c r="N143" s="3"/>
      <c r="O143" s="5">
        <v>102849.9263359703</v>
      </c>
      <c r="P143" s="3"/>
      <c r="Q143" s="6"/>
      <c r="R143" s="6"/>
      <c r="T143" s="5">
        <f>VLOOKUP(B143,PP!C:L,8,FALSE)</f>
        <v>69940</v>
      </c>
      <c r="U143" s="5">
        <f>VLOOKUP(B143,PP!C:L,9,FALSE)</f>
        <v>0</v>
      </c>
      <c r="V143" s="5">
        <f>VLOOKUP(B143,PP!C:L,10,FALSE)</f>
        <v>9380</v>
      </c>
      <c r="W143" s="68"/>
      <c r="X143" s="95">
        <v>212</v>
      </c>
      <c r="Y143" s="32"/>
      <c r="Z143" s="32"/>
      <c r="AB143" s="5"/>
    </row>
    <row r="144" spans="1:28" ht="12.75">
      <c r="A144" s="22" t="s">
        <v>119</v>
      </c>
      <c r="B144" s="3">
        <v>3413967</v>
      </c>
      <c r="C144" s="5">
        <v>135868.4475</v>
      </c>
      <c r="D144" s="5">
        <f>VLOOKUP(B144,APT!B:F,3,FALSE)</f>
        <v>2305106.37205</v>
      </c>
      <c r="E144" s="5">
        <v>20930.579999999998</v>
      </c>
      <c r="F144" s="5">
        <f t="shared" si="9"/>
        <v>2284175.79205</v>
      </c>
      <c r="G144" s="5"/>
      <c r="H144" s="5"/>
      <c r="I144" s="6">
        <f t="shared" si="11"/>
        <v>0</v>
      </c>
      <c r="J144" s="5">
        <v>0</v>
      </c>
      <c r="K144" s="6">
        <f t="shared" si="10"/>
        <v>2420044.23955</v>
      </c>
      <c r="L144" s="3"/>
      <c r="M144" s="3"/>
      <c r="N144" s="3"/>
      <c r="O144" s="5">
        <v>219342.61633016582</v>
      </c>
      <c r="P144" s="3"/>
      <c r="Q144" s="6"/>
      <c r="R144" s="6"/>
      <c r="T144" s="5">
        <f>VLOOKUP(B144,PP!C:L,8,FALSE)</f>
        <v>229995</v>
      </c>
      <c r="U144" s="5">
        <f>VLOOKUP(B144,PP!C:L,9,FALSE)</f>
        <v>930</v>
      </c>
      <c r="V144" s="5">
        <f>VLOOKUP(B144,PP!C:L,10,FALSE)</f>
        <v>2345</v>
      </c>
      <c r="W144" s="68"/>
      <c r="X144" s="95">
        <v>453</v>
      </c>
      <c r="Y144" s="32"/>
      <c r="Z144" s="32"/>
      <c r="AB144" s="5"/>
    </row>
    <row r="145" spans="1:28" ht="12.75">
      <c r="A145" s="22" t="s">
        <v>120</v>
      </c>
      <c r="B145" s="3">
        <v>3413963</v>
      </c>
      <c r="C145" s="5">
        <v>141981.32100000003</v>
      </c>
      <c r="D145" s="5">
        <f>VLOOKUP(B145,APT!B:F,3,FALSE)</f>
        <v>1654741.7414857354</v>
      </c>
      <c r="E145" s="5">
        <v>14210.58</v>
      </c>
      <c r="F145" s="5">
        <f t="shared" si="9"/>
        <v>1640531.1614857353</v>
      </c>
      <c r="G145" s="5"/>
      <c r="H145" s="5"/>
      <c r="I145" s="6">
        <f t="shared" si="11"/>
        <v>0</v>
      </c>
      <c r="J145" s="5">
        <v>0</v>
      </c>
      <c r="K145" s="6">
        <f t="shared" si="10"/>
        <v>1782512.4824857353</v>
      </c>
      <c r="L145" s="3"/>
      <c r="M145" s="3"/>
      <c r="N145" s="3"/>
      <c r="O145" s="5">
        <v>151048.38163859685</v>
      </c>
      <c r="P145" s="3"/>
      <c r="Q145" s="6"/>
      <c r="R145" s="6"/>
      <c r="T145" s="5">
        <f>VLOOKUP(B145,PP!C:L,8,FALSE)</f>
        <v>182920</v>
      </c>
      <c r="U145" s="5">
        <f>VLOOKUP(B145,PP!C:L,9,FALSE)</f>
        <v>0</v>
      </c>
      <c r="V145" s="5">
        <f>VLOOKUP(B145,PP!C:L,10,FALSE)</f>
        <v>9380</v>
      </c>
      <c r="W145" s="68"/>
      <c r="X145" s="95">
        <v>303</v>
      </c>
      <c r="Y145" s="32"/>
      <c r="Z145" s="32"/>
      <c r="AB145" s="5"/>
    </row>
    <row r="146" spans="1:28" ht="12.75">
      <c r="A146" s="22" t="s">
        <v>121</v>
      </c>
      <c r="B146" s="3">
        <v>3413594</v>
      </c>
      <c r="C146" s="5">
        <v>110616.48300000001</v>
      </c>
      <c r="D146" s="5">
        <f>VLOOKUP(B146,APT!B:F,3,FALSE)</f>
        <v>1097694.8953191072</v>
      </c>
      <c r="E146" s="5">
        <v>10008.95</v>
      </c>
      <c r="F146" s="5">
        <f>SUM(D146-E146)</f>
        <v>1087685.9453191073</v>
      </c>
      <c r="G146" s="5"/>
      <c r="H146" s="5"/>
      <c r="I146" s="6">
        <f t="shared" si="11"/>
        <v>0</v>
      </c>
      <c r="J146" s="5">
        <v>0</v>
      </c>
      <c r="K146" s="6">
        <f t="shared" si="10"/>
        <v>1198302.4283191073</v>
      </c>
      <c r="L146" s="3"/>
      <c r="M146" s="3"/>
      <c r="N146" s="3"/>
      <c r="O146" s="5">
        <v>87071.81923548224</v>
      </c>
      <c r="P146" s="3"/>
      <c r="Q146" s="6"/>
      <c r="R146" s="6"/>
      <c r="T146" s="5">
        <f>VLOOKUP(B146,PP!C:L,8,FALSE)</f>
        <v>64560</v>
      </c>
      <c r="U146" s="5">
        <f>VLOOKUP(B146,PP!C:L,9,FALSE)</f>
        <v>0</v>
      </c>
      <c r="V146" s="5">
        <f>VLOOKUP(B146,PP!C:L,10,FALSE)</f>
        <v>9380</v>
      </c>
      <c r="W146" s="68"/>
      <c r="X146" s="95">
        <v>220</v>
      </c>
      <c r="Y146" s="32"/>
      <c r="Z146" s="32"/>
      <c r="AB146" s="5"/>
    </row>
    <row r="147" spans="1:26" ht="12.75">
      <c r="A147" s="28" t="s">
        <v>7</v>
      </c>
      <c r="B147" s="4" t="s">
        <v>7</v>
      </c>
      <c r="C147" s="15" t="s">
        <v>7</v>
      </c>
      <c r="D147" s="14" t="s">
        <v>7</v>
      </c>
      <c r="E147" s="14" t="s">
        <v>7</v>
      </c>
      <c r="F147" s="14" t="s">
        <v>7</v>
      </c>
      <c r="G147" s="15" t="s">
        <v>7</v>
      </c>
      <c r="H147" s="15" t="s">
        <v>7</v>
      </c>
      <c r="I147" s="15" t="s">
        <v>7</v>
      </c>
      <c r="J147" s="14" t="s">
        <v>7</v>
      </c>
      <c r="K147" s="15" t="s">
        <v>7</v>
      </c>
      <c r="L147" s="3"/>
      <c r="M147" s="15" t="s">
        <v>7</v>
      </c>
      <c r="N147" s="3"/>
      <c r="O147" s="15" t="s">
        <v>7</v>
      </c>
      <c r="P147" s="3"/>
      <c r="Q147" s="15" t="s">
        <v>7</v>
      </c>
      <c r="R147" s="15" t="s">
        <v>7</v>
      </c>
      <c r="T147" s="15" t="s">
        <v>7</v>
      </c>
      <c r="U147" s="15" t="s">
        <v>7</v>
      </c>
      <c r="V147" s="15" t="s">
        <v>7</v>
      </c>
      <c r="W147" s="68"/>
      <c r="X147" s="101" t="s">
        <v>7</v>
      </c>
      <c r="Y147" s="10" t="s">
        <v>7</v>
      </c>
      <c r="Z147" s="10" t="s">
        <v>7</v>
      </c>
    </row>
    <row r="148" spans="1:26" ht="12.75">
      <c r="A148" s="22" t="s">
        <v>122</v>
      </c>
      <c r="C148" s="5">
        <f>SUM(C103:C146)</f>
        <v>3183435.4266000004</v>
      </c>
      <c r="D148" s="5">
        <f aca="true" t="shared" si="12" ref="D148:K148">SUM(D103:D146)</f>
        <v>62709752.03917267</v>
      </c>
      <c r="E148" s="5">
        <f t="shared" si="12"/>
        <v>588734.6227777776</v>
      </c>
      <c r="F148" s="5">
        <f t="shared" si="12"/>
        <v>62121017.41639491</v>
      </c>
      <c r="G148" s="6">
        <f t="shared" si="12"/>
        <v>120000</v>
      </c>
      <c r="H148" s="6">
        <f t="shared" si="12"/>
        <v>153904.78080015464</v>
      </c>
      <c r="I148" s="6">
        <f t="shared" si="12"/>
        <v>273904.78080015467</v>
      </c>
      <c r="J148" s="5">
        <f t="shared" si="12"/>
        <v>0</v>
      </c>
      <c r="K148" s="5">
        <f t="shared" si="12"/>
        <v>65578357.623795055</v>
      </c>
      <c r="L148" s="3"/>
      <c r="M148" s="5">
        <f>SUM(M103:M146)</f>
        <v>80000</v>
      </c>
      <c r="N148" s="3"/>
      <c r="O148" s="5">
        <f>SUM(O103:O146)</f>
        <v>5990979.685839866</v>
      </c>
      <c r="P148" s="3"/>
      <c r="Q148" s="5">
        <f>SUM(Q103:Q146)</f>
        <v>0</v>
      </c>
      <c r="R148" s="5">
        <f>SUM(R103:R146)</f>
        <v>0</v>
      </c>
      <c r="T148" s="5">
        <f>SUM(T103:T146)</f>
        <v>5506430</v>
      </c>
      <c r="U148" s="5">
        <f>SUM(U103:U146)</f>
        <v>8680</v>
      </c>
      <c r="V148" s="5">
        <f>SUM(V103:V146)</f>
        <v>199325</v>
      </c>
      <c r="W148" s="5"/>
      <c r="X148" s="95">
        <f>SUM(X103:X146)</f>
        <v>12845.75</v>
      </c>
      <c r="Y148" s="11">
        <f>SUM(Y103:Y146)</f>
        <v>0</v>
      </c>
      <c r="Z148" s="11">
        <f>SUM(Z103:Z146)</f>
        <v>0</v>
      </c>
    </row>
    <row r="149" spans="1:26" ht="12.75">
      <c r="A149" s="28" t="s">
        <v>7</v>
      </c>
      <c r="B149" s="4" t="s">
        <v>7</v>
      </c>
      <c r="C149" s="15" t="s">
        <v>7</v>
      </c>
      <c r="D149" s="14" t="s">
        <v>7</v>
      </c>
      <c r="E149" s="14" t="s">
        <v>7</v>
      </c>
      <c r="F149" s="14" t="s">
        <v>7</v>
      </c>
      <c r="G149" s="15" t="s">
        <v>7</v>
      </c>
      <c r="H149" s="15" t="s">
        <v>7</v>
      </c>
      <c r="I149" s="15" t="s">
        <v>7</v>
      </c>
      <c r="J149" s="14" t="s">
        <v>7</v>
      </c>
      <c r="K149" s="15" t="s">
        <v>7</v>
      </c>
      <c r="L149" s="3"/>
      <c r="M149" s="15" t="s">
        <v>7</v>
      </c>
      <c r="N149" s="3"/>
      <c r="O149" s="15" t="s">
        <v>7</v>
      </c>
      <c r="P149" s="3"/>
      <c r="Q149" s="15" t="s">
        <v>7</v>
      </c>
      <c r="R149" s="15" t="s">
        <v>7</v>
      </c>
      <c r="T149" s="15" t="s">
        <v>7</v>
      </c>
      <c r="U149" s="15" t="s">
        <v>7</v>
      </c>
      <c r="V149" s="15" t="s">
        <v>7</v>
      </c>
      <c r="W149" s="68"/>
      <c r="X149" s="101" t="s">
        <v>7</v>
      </c>
      <c r="Y149" s="10" t="s">
        <v>7</v>
      </c>
      <c r="Z149" s="10" t="s">
        <v>7</v>
      </c>
    </row>
    <row r="150" spans="1:26" ht="12.75">
      <c r="A150" s="22" t="s">
        <v>67</v>
      </c>
      <c r="C150" s="6"/>
      <c r="D150" s="5"/>
      <c r="E150" s="5"/>
      <c r="F150" s="5"/>
      <c r="G150" s="6"/>
      <c r="H150" s="6"/>
      <c r="I150" s="6"/>
      <c r="J150" s="5"/>
      <c r="K150" s="6"/>
      <c r="L150" s="3"/>
      <c r="M150" s="3"/>
      <c r="N150" s="3"/>
      <c r="O150" s="6"/>
      <c r="P150" s="3"/>
      <c r="Q150" s="6"/>
      <c r="R150" s="6"/>
      <c r="T150" s="6"/>
      <c r="U150" s="6"/>
      <c r="V150" s="6"/>
      <c r="W150" s="68"/>
      <c r="Y150" s="12"/>
      <c r="Z150" s="12"/>
    </row>
    <row r="151" spans="1:26" ht="12.75">
      <c r="A151" s="22" t="s">
        <v>123</v>
      </c>
      <c r="C151" s="6"/>
      <c r="D151" s="5"/>
      <c r="E151" s="5"/>
      <c r="F151" s="5"/>
      <c r="G151" s="6"/>
      <c r="H151" s="6"/>
      <c r="I151" s="6"/>
      <c r="J151" s="5"/>
      <c r="K151" s="6"/>
      <c r="L151" s="3"/>
      <c r="M151" s="3"/>
      <c r="N151" s="3"/>
      <c r="O151" s="6"/>
      <c r="P151" s="3"/>
      <c r="Q151" s="6"/>
      <c r="R151" s="6"/>
      <c r="T151" s="6"/>
      <c r="U151" s="6"/>
      <c r="V151" s="6"/>
      <c r="W151" s="68"/>
      <c r="Y151" s="12"/>
      <c r="Z151" s="12"/>
    </row>
    <row r="152" spans="1:28" ht="12.75">
      <c r="A152" s="22" t="s">
        <v>124</v>
      </c>
      <c r="B152" s="3">
        <v>3413956</v>
      </c>
      <c r="C152" s="5">
        <v>144239.85</v>
      </c>
      <c r="D152" s="5">
        <f>VLOOKUP(B152,APT!B:F,3,FALSE)</f>
        <v>1777816.8</v>
      </c>
      <c r="E152" s="5">
        <v>18905.78</v>
      </c>
      <c r="F152" s="5">
        <f>SUM(D152-E152)</f>
        <v>1758911.02</v>
      </c>
      <c r="G152" s="5"/>
      <c r="H152" s="5"/>
      <c r="I152" s="6">
        <f>SUM(G152:H152)</f>
        <v>0</v>
      </c>
      <c r="J152" s="5">
        <v>0</v>
      </c>
      <c r="K152" s="6">
        <f>SUM(C152,F152,I152,J152)</f>
        <v>1903150.87</v>
      </c>
      <c r="L152" s="3"/>
      <c r="M152" s="3"/>
      <c r="N152" s="3"/>
      <c r="O152" s="5">
        <v>134658.29956157602</v>
      </c>
      <c r="P152" s="3"/>
      <c r="Q152" s="6"/>
      <c r="R152" s="6"/>
      <c r="T152" s="5">
        <f>VLOOKUP(B152,PP!C:L,8,FALSE)</f>
        <v>48420</v>
      </c>
      <c r="U152" s="5">
        <f>VLOOKUP(B152,PP!C:L,9,FALSE)</f>
        <v>930</v>
      </c>
      <c r="V152" s="5">
        <f>VLOOKUP(B152,PP!C:L,10,FALSE)</f>
        <v>18760</v>
      </c>
      <c r="W152" s="68"/>
      <c r="X152" s="95">
        <v>423</v>
      </c>
      <c r="Y152" s="32"/>
      <c r="Z152" s="32"/>
      <c r="AB152" s="5"/>
    </row>
    <row r="153" spans="1:28" ht="12.75">
      <c r="A153" s="22" t="s">
        <v>125</v>
      </c>
      <c r="B153" s="3">
        <v>3413964</v>
      </c>
      <c r="C153" s="5">
        <v>70463.865</v>
      </c>
      <c r="D153" s="5">
        <f>VLOOKUP(B153,APT!B:F,3,FALSE)</f>
        <v>1248318.8108037044</v>
      </c>
      <c r="E153" s="5">
        <v>8743.07</v>
      </c>
      <c r="F153" s="5">
        <f>SUM(D153-E153)</f>
        <v>1239575.7408037044</v>
      </c>
      <c r="G153" s="5"/>
      <c r="H153" s="5"/>
      <c r="I153" s="6">
        <f>SUM(G153:H153)</f>
        <v>0</v>
      </c>
      <c r="J153" s="5">
        <v>0</v>
      </c>
      <c r="K153" s="6">
        <f>SUM(C153,F153,I153,J153)</f>
        <v>1310039.6058037044</v>
      </c>
      <c r="L153" s="3"/>
      <c r="M153" s="3"/>
      <c r="N153" s="3"/>
      <c r="O153" s="5">
        <v>88216.01074981752</v>
      </c>
      <c r="P153" s="3"/>
      <c r="Q153" s="6"/>
      <c r="R153" s="6"/>
      <c r="T153" s="5">
        <f>VLOOKUP(B153,PP!C:L,8,FALSE)</f>
        <v>123740</v>
      </c>
      <c r="U153" s="5">
        <f>VLOOKUP(B153,PP!C:L,9,FALSE)</f>
        <v>0</v>
      </c>
      <c r="V153" s="5">
        <f>VLOOKUP(B153,PP!C:L,10,FALSE)</f>
        <v>0</v>
      </c>
      <c r="W153" s="68"/>
      <c r="X153" s="95">
        <v>187</v>
      </c>
      <c r="Y153" s="32"/>
      <c r="Z153" s="32"/>
      <c r="AB153" s="5"/>
    </row>
    <row r="154" spans="1:26" ht="12.75">
      <c r="A154" s="22"/>
      <c r="C154" s="6"/>
      <c r="D154" s="5"/>
      <c r="E154" s="5"/>
      <c r="F154" s="5"/>
      <c r="G154" s="6"/>
      <c r="H154" s="6"/>
      <c r="I154" s="6"/>
      <c r="J154" s="5"/>
      <c r="K154" s="6"/>
      <c r="L154" s="3"/>
      <c r="M154" s="3"/>
      <c r="N154" s="3"/>
      <c r="O154" s="6"/>
      <c r="P154" s="3"/>
      <c r="Q154" s="6"/>
      <c r="R154" s="6"/>
      <c r="W154" s="68"/>
      <c r="Y154" s="12"/>
      <c r="Z154" s="12"/>
    </row>
    <row r="155" spans="1:26" ht="12.75">
      <c r="A155" s="22" t="s">
        <v>67</v>
      </c>
      <c r="C155" s="6"/>
      <c r="D155" s="5"/>
      <c r="E155" s="5"/>
      <c r="F155" s="5"/>
      <c r="G155" s="6"/>
      <c r="H155" s="6"/>
      <c r="I155" s="6"/>
      <c r="J155" s="5"/>
      <c r="K155" s="6"/>
      <c r="L155" s="3"/>
      <c r="M155" s="3"/>
      <c r="N155" s="3"/>
      <c r="O155" s="6"/>
      <c r="P155" s="3"/>
      <c r="Q155" s="6"/>
      <c r="R155" s="6"/>
      <c r="W155" s="68"/>
      <c r="Y155" s="12"/>
      <c r="Z155" s="12"/>
    </row>
    <row r="156" spans="1:26" ht="12.75">
      <c r="A156" s="22" t="s">
        <v>126</v>
      </c>
      <c r="C156" s="6"/>
      <c r="D156" s="5"/>
      <c r="E156" s="5"/>
      <c r="F156" s="5"/>
      <c r="G156" s="6"/>
      <c r="H156" s="6"/>
      <c r="I156" s="6"/>
      <c r="J156" s="5"/>
      <c r="K156" s="6"/>
      <c r="L156" s="3"/>
      <c r="M156" s="3"/>
      <c r="N156" s="3"/>
      <c r="O156" s="6"/>
      <c r="P156" s="3"/>
      <c r="Q156" s="6"/>
      <c r="R156" s="6"/>
      <c r="T156" s="6"/>
      <c r="U156" s="6"/>
      <c r="V156" s="6"/>
      <c r="W156" s="68"/>
      <c r="Y156" s="12"/>
      <c r="Z156" s="12"/>
    </row>
    <row r="157" spans="1:28" ht="12.75">
      <c r="A157" s="22" t="s">
        <v>127</v>
      </c>
      <c r="B157" s="3">
        <v>3415200</v>
      </c>
      <c r="C157" s="5">
        <v>0</v>
      </c>
      <c r="D157" s="5">
        <f>VLOOKUP(B157,APT!B:F,3,FALSE)</f>
        <v>1856456.9983970192</v>
      </c>
      <c r="E157" s="5">
        <f>VLOOKUP(B157,APT!B:F,4,FALSE)</f>
        <v>19059.3</v>
      </c>
      <c r="F157" s="5">
        <f>SUM(D157-E157)</f>
        <v>1837397.6983970192</v>
      </c>
      <c r="G157" s="5"/>
      <c r="H157" s="5"/>
      <c r="I157" s="6">
        <f>SUM(G157:H157)</f>
        <v>0</v>
      </c>
      <c r="J157" s="5">
        <v>0</v>
      </c>
      <c r="K157" s="6">
        <f>SUM(C157,F157,I157,J157)</f>
        <v>1837397.6983970192</v>
      </c>
      <c r="L157" s="3"/>
      <c r="M157" s="3"/>
      <c r="N157" s="3"/>
      <c r="O157" s="5">
        <v>172787.20972118486</v>
      </c>
      <c r="P157" s="3"/>
      <c r="Q157" s="6"/>
      <c r="R157" s="6"/>
      <c r="T157" s="5">
        <f>VLOOKUP(B157,PP!C:L,8,FALSE)</f>
        <v>24210</v>
      </c>
      <c r="U157" s="5">
        <f>VLOOKUP(B157,PP!C:L,9,FALSE)</f>
        <v>0</v>
      </c>
      <c r="V157" s="5">
        <f>VLOOKUP(B157,PP!C:L,10,FALSE)</f>
        <v>9380</v>
      </c>
      <c r="W157" s="68"/>
      <c r="X157" s="95">
        <v>430</v>
      </c>
      <c r="Y157" s="32"/>
      <c r="Z157" s="32"/>
      <c r="AB157" s="5"/>
    </row>
    <row r="158" spans="1:26" ht="12.75">
      <c r="A158" s="28" t="s">
        <v>7</v>
      </c>
      <c r="B158" s="4" t="s">
        <v>7</v>
      </c>
      <c r="C158" s="15" t="s">
        <v>7</v>
      </c>
      <c r="D158" s="14" t="s">
        <v>7</v>
      </c>
      <c r="E158" s="14" t="s">
        <v>7</v>
      </c>
      <c r="F158" s="14" t="s">
        <v>7</v>
      </c>
      <c r="G158" s="15" t="s">
        <v>7</v>
      </c>
      <c r="H158" s="15" t="s">
        <v>7</v>
      </c>
      <c r="I158" s="15" t="s">
        <v>7</v>
      </c>
      <c r="J158" s="14" t="s">
        <v>7</v>
      </c>
      <c r="K158" s="15" t="s">
        <v>7</v>
      </c>
      <c r="L158" s="3"/>
      <c r="M158" s="15" t="s">
        <v>7</v>
      </c>
      <c r="N158" s="3"/>
      <c r="O158" s="15" t="s">
        <v>7</v>
      </c>
      <c r="P158" s="3"/>
      <c r="Q158" s="15" t="s">
        <v>7</v>
      </c>
      <c r="R158" s="15" t="s">
        <v>7</v>
      </c>
      <c r="T158" s="15" t="s">
        <v>7</v>
      </c>
      <c r="U158" s="15" t="s">
        <v>7</v>
      </c>
      <c r="V158" s="15" t="s">
        <v>7</v>
      </c>
      <c r="W158" s="68"/>
      <c r="X158" s="101" t="s">
        <v>7</v>
      </c>
      <c r="Y158" s="10" t="s">
        <v>7</v>
      </c>
      <c r="Z158" s="10" t="s">
        <v>7</v>
      </c>
    </row>
    <row r="159" spans="1:26" ht="12.75">
      <c r="A159" s="22" t="s">
        <v>179</v>
      </c>
      <c r="C159" s="5">
        <f aca="true" t="shared" si="13" ref="C159:K159">SUM(C21,C81,C90,C99,C148,C152,C153,C157)</f>
        <v>12502971.707875</v>
      </c>
      <c r="D159" s="5">
        <f t="shared" si="13"/>
        <v>173404828.57275218</v>
      </c>
      <c r="E159" s="5">
        <f t="shared" si="13"/>
        <v>1613054.544694633</v>
      </c>
      <c r="F159" s="5">
        <f t="shared" si="13"/>
        <v>171791774.02805758</v>
      </c>
      <c r="G159" s="6">
        <f t="shared" si="13"/>
        <v>1252000</v>
      </c>
      <c r="H159" s="6">
        <f t="shared" si="13"/>
        <v>1302855.455356503</v>
      </c>
      <c r="I159" s="6">
        <f t="shared" si="13"/>
        <v>2554855.455356503</v>
      </c>
      <c r="J159" s="5">
        <f t="shared" si="13"/>
        <v>0</v>
      </c>
      <c r="K159" s="5">
        <f t="shared" si="13"/>
        <v>186849601.19128904</v>
      </c>
      <c r="L159" s="3"/>
      <c r="M159" s="5">
        <f>SUM(M21,M81,M90,M99,M148,M152,M153,M157)</f>
        <v>388000</v>
      </c>
      <c r="N159" s="3"/>
      <c r="O159" s="5">
        <f>SUM(O21,O81,O90,O99,O148,O152,O153,O157)</f>
        <v>16195239.951599052</v>
      </c>
      <c r="P159" s="3"/>
      <c r="Q159" s="5">
        <f>SUM(Q21,Q81,Q90,Q99,Q148,Q152,Q153,Q157)</f>
        <v>0</v>
      </c>
      <c r="R159" s="5">
        <f>SUM(R21,R81,R90,R99,R148,R152,R153,R157)</f>
        <v>0</v>
      </c>
      <c r="T159" s="5">
        <f>SUM(T21,T81,T90,T99,T148,T152,T153,T157)</f>
        <v>15429167.5</v>
      </c>
      <c r="U159" s="5">
        <f>SUM(U21,U81,U90,U99,U148,U152,U153,U157)</f>
        <v>29760</v>
      </c>
      <c r="V159" s="5">
        <f>SUM(V21,V81,V90,V99,V148,V152,V153,V157)</f>
        <v>684740</v>
      </c>
      <c r="W159" s="5"/>
      <c r="X159" s="95">
        <f>SUM(X21,X81,X90,X99,X148,X152,X153,X157)</f>
        <v>35124.416666666664</v>
      </c>
      <c r="Y159" s="11">
        <f>SUM(Y21,Y81,Y90,Y99,Y148,Y152,Y153,Y157)</f>
        <v>0</v>
      </c>
      <c r="Z159" s="11">
        <f>SUM(Z21,Z81,Z90,Z99,Z148,Z152,Z153,Z157)</f>
        <v>0</v>
      </c>
    </row>
    <row r="160" spans="1:26" ht="12.75">
      <c r="A160" s="28" t="s">
        <v>7</v>
      </c>
      <c r="B160" s="4" t="s">
        <v>7</v>
      </c>
      <c r="C160" s="15" t="s">
        <v>7</v>
      </c>
      <c r="D160" s="14" t="s">
        <v>7</v>
      </c>
      <c r="E160" s="14" t="s">
        <v>7</v>
      </c>
      <c r="F160" s="14" t="s">
        <v>7</v>
      </c>
      <c r="G160" s="15" t="s">
        <v>7</v>
      </c>
      <c r="H160" s="15" t="s">
        <v>7</v>
      </c>
      <c r="I160" s="15" t="s">
        <v>7</v>
      </c>
      <c r="J160" s="14" t="s">
        <v>7</v>
      </c>
      <c r="K160" s="15" t="s">
        <v>7</v>
      </c>
      <c r="L160" s="3"/>
      <c r="M160" s="15" t="s">
        <v>7</v>
      </c>
      <c r="N160" s="3"/>
      <c r="O160" s="15" t="s">
        <v>7</v>
      </c>
      <c r="P160" s="3"/>
      <c r="Q160" s="15" t="s">
        <v>7</v>
      </c>
      <c r="R160" s="15" t="s">
        <v>7</v>
      </c>
      <c r="T160" s="15" t="s">
        <v>7</v>
      </c>
      <c r="U160" s="15" t="s">
        <v>7</v>
      </c>
      <c r="V160" s="15" t="s">
        <v>7</v>
      </c>
      <c r="W160" s="68"/>
      <c r="X160" s="101" t="s">
        <v>7</v>
      </c>
      <c r="Y160" s="10" t="s">
        <v>7</v>
      </c>
      <c r="Z160" s="10" t="s">
        <v>7</v>
      </c>
    </row>
    <row r="161" spans="1:23" ht="12.75">
      <c r="A161" s="22" t="s">
        <v>128</v>
      </c>
      <c r="D161" s="5"/>
      <c r="E161" s="5"/>
      <c r="F161" s="5"/>
      <c r="G161" s="6"/>
      <c r="H161" s="6"/>
      <c r="I161" s="6"/>
      <c r="J161" s="5"/>
      <c r="K161" s="5"/>
      <c r="L161" s="3"/>
      <c r="M161" s="3"/>
      <c r="N161" s="3"/>
      <c r="P161" s="3"/>
      <c r="W161" s="68"/>
    </row>
    <row r="162" spans="1:23" ht="12.75">
      <c r="A162" s="22"/>
      <c r="D162" s="5"/>
      <c r="E162" s="5"/>
      <c r="F162" s="5"/>
      <c r="G162" s="6"/>
      <c r="H162" s="6"/>
      <c r="I162" s="6"/>
      <c r="J162" s="5"/>
      <c r="K162" s="5"/>
      <c r="L162" s="3"/>
      <c r="M162" s="3"/>
      <c r="N162" s="3"/>
      <c r="P162" s="3"/>
      <c r="W162" s="68"/>
    </row>
    <row r="163" spans="1:34" ht="12.75">
      <c r="A163" s="22" t="s">
        <v>129</v>
      </c>
      <c r="B163" s="3">
        <v>3414425</v>
      </c>
      <c r="C163" s="6">
        <v>0</v>
      </c>
      <c r="D163" s="5">
        <f>VLOOKUP(B163,APT!B:F,3,FALSE)</f>
        <v>6630557.458319442</v>
      </c>
      <c r="E163" s="5">
        <v>20354.6</v>
      </c>
      <c r="F163" s="5">
        <f>SUM(D163-E163)</f>
        <v>6610202.858319443</v>
      </c>
      <c r="G163" s="5"/>
      <c r="H163" s="5"/>
      <c r="I163" s="6">
        <f>SUM(G163:H163)</f>
        <v>0</v>
      </c>
      <c r="J163" s="6">
        <v>1379888</v>
      </c>
      <c r="K163" s="6">
        <f>SUM(C163,F163,I163,J163)</f>
        <v>7990090.858319443</v>
      </c>
      <c r="L163" s="3"/>
      <c r="M163" s="6"/>
      <c r="N163" s="3"/>
      <c r="O163" s="5">
        <v>580008.7958559991</v>
      </c>
      <c r="P163" s="3"/>
      <c r="Q163" s="6"/>
      <c r="R163" s="6"/>
      <c r="T163" s="5">
        <f>VLOOKUP(B163,PP!C:L,8,FALSE)</f>
        <v>616930</v>
      </c>
      <c r="U163" s="5">
        <f>VLOOKUP(B163,PP!C:L,9,FALSE)</f>
        <v>620</v>
      </c>
      <c r="V163" s="5">
        <f>VLOOKUP(B163,PP!C:L,10,FALSE)</f>
        <v>0</v>
      </c>
      <c r="W163" s="68"/>
      <c r="X163" s="95">
        <f>VLOOKUP(B163,'[5]Growth Pupil NOs'!B:G,5,FALSE)</f>
        <v>945</v>
      </c>
      <c r="Y163" s="32"/>
      <c r="Z163" s="32"/>
      <c r="AB163" s="5"/>
      <c r="AC163" s="5"/>
      <c r="AD163" s="5"/>
      <c r="AF163" s="5"/>
      <c r="AG163" s="5"/>
      <c r="AH163" s="5"/>
    </row>
    <row r="164" spans="1:28" ht="12.75">
      <c r="A164" s="22" t="s">
        <v>130</v>
      </c>
      <c r="B164" s="3">
        <v>3414427</v>
      </c>
      <c r="C164" s="6">
        <v>0</v>
      </c>
      <c r="D164" s="5">
        <f>VLOOKUP(B164,APT!B:F,3,FALSE)</f>
        <v>8135544.66360579</v>
      </c>
      <c r="E164" s="5">
        <v>25795.910000000003</v>
      </c>
      <c r="F164" s="5">
        <f>SUM(D164-E164)</f>
        <v>8109748.7536057895</v>
      </c>
      <c r="G164" s="5"/>
      <c r="H164" s="5"/>
      <c r="I164" s="6">
        <f>SUM(G164:H164)</f>
        <v>0</v>
      </c>
      <c r="J164" s="6">
        <v>1027858</v>
      </c>
      <c r="K164" s="6">
        <f>SUM(C164,F164,I164,J164)</f>
        <v>9137606.75360579</v>
      </c>
      <c r="L164" s="3"/>
      <c r="M164" s="3"/>
      <c r="N164" s="3"/>
      <c r="O164" s="5">
        <v>640773.260735995</v>
      </c>
      <c r="P164" s="3"/>
      <c r="Q164" s="6"/>
      <c r="R164" s="6"/>
      <c r="T164" s="5">
        <f>VLOOKUP(B164,PP!C:L,8,FALSE)</f>
        <v>432615</v>
      </c>
      <c r="U164" s="5">
        <f>VLOOKUP(B164,PP!C:L,9,FALSE)</f>
        <v>2170</v>
      </c>
      <c r="V164" s="5">
        <f>VLOOKUP(B164,PP!C:L,10,FALSE)</f>
        <v>4690</v>
      </c>
      <c r="W164" s="68"/>
      <c r="X164" s="95">
        <f>VLOOKUP(B164,'[5]Growth Pupil NOs'!B:G,5,FALSE)</f>
        <v>1312</v>
      </c>
      <c r="Y164" s="32"/>
      <c r="Z164" s="32"/>
      <c r="AB164" s="5"/>
    </row>
    <row r="165" spans="1:28" ht="12.75">
      <c r="A165" s="22" t="s">
        <v>131</v>
      </c>
      <c r="B165" s="3">
        <v>3414420</v>
      </c>
      <c r="C165" s="6">
        <v>0</v>
      </c>
      <c r="D165" s="5">
        <f>VLOOKUP(B165,APT!B:F,3,FALSE)</f>
        <v>5534838.2974052</v>
      </c>
      <c r="E165" s="5">
        <v>16723.48</v>
      </c>
      <c r="F165" s="5">
        <f>SUM(D165-E165)</f>
        <v>5518114.8174052</v>
      </c>
      <c r="G165" s="5"/>
      <c r="H165" s="5"/>
      <c r="I165" s="6">
        <f>SUM(G165:H165)</f>
        <v>0</v>
      </c>
      <c r="J165" s="6"/>
      <c r="K165" s="6">
        <f>SUM(C165,F165,I165,J165)</f>
        <v>5518114.8174052</v>
      </c>
      <c r="L165" s="3"/>
      <c r="M165" s="3"/>
      <c r="N165" s="3"/>
      <c r="O165" s="5">
        <v>419672.64339872217</v>
      </c>
      <c r="P165" s="3"/>
      <c r="Q165" s="6"/>
      <c r="R165" s="6"/>
      <c r="T165" s="5">
        <f>VLOOKUP(B165,PP!C:L,8,FALSE)</f>
        <v>423065</v>
      </c>
      <c r="U165" s="5">
        <f>VLOOKUP(B165,PP!C:L,9,FALSE)</f>
        <v>1550</v>
      </c>
      <c r="V165" s="5">
        <f>VLOOKUP(B165,PP!C:L,10,FALSE)</f>
        <v>14070</v>
      </c>
      <c r="W165" s="68"/>
      <c r="X165" s="95">
        <f>VLOOKUP(B165,'[5]Growth Pupil NOs'!B:G,5,FALSE)</f>
        <v>811</v>
      </c>
      <c r="Y165" s="32"/>
      <c r="Z165" s="32"/>
      <c r="AB165" s="5"/>
    </row>
    <row r="166" spans="1:28" ht="12.75">
      <c r="A166" s="22" t="s">
        <v>132</v>
      </c>
      <c r="B166" s="3">
        <v>3414429</v>
      </c>
      <c r="C166" s="6">
        <v>0</v>
      </c>
      <c r="D166" s="5">
        <f>VLOOKUP(B166,APT!B:F,3,FALSE)</f>
        <v>6156403.783826708</v>
      </c>
      <c r="E166" s="5">
        <v>18240.92</v>
      </c>
      <c r="F166" s="5">
        <f>SUM(D166-E166)</f>
        <v>6138162.863826708</v>
      </c>
      <c r="G166" s="5"/>
      <c r="H166" s="5"/>
      <c r="I166" s="6">
        <f>SUM(G166:H166)</f>
        <v>0</v>
      </c>
      <c r="J166" s="6">
        <v>751255</v>
      </c>
      <c r="K166" s="6">
        <f>SUM(C166,F166,I166,J166)</f>
        <v>6889417.863826708</v>
      </c>
      <c r="L166" s="3"/>
      <c r="M166" s="3"/>
      <c r="N166" s="3"/>
      <c r="O166" s="5">
        <v>505957.35444449255</v>
      </c>
      <c r="P166" s="3"/>
      <c r="Q166" s="6"/>
      <c r="R166" s="6"/>
      <c r="T166" s="5">
        <f>VLOOKUP(B166,PP!C:L,8,FALSE)</f>
        <v>476067.5</v>
      </c>
      <c r="U166" s="5">
        <f>VLOOKUP(B166,PP!C:L,9,FALSE)</f>
        <v>1550</v>
      </c>
      <c r="V166" s="5">
        <f>VLOOKUP(B166,PP!C:L,10,FALSE)</f>
        <v>14070</v>
      </c>
      <c r="W166" s="68"/>
      <c r="X166" s="95">
        <f>VLOOKUP(B166,'[5]Growth Pupil NOs'!B:G,5,FALSE)</f>
        <v>869</v>
      </c>
      <c r="Y166" s="32"/>
      <c r="Z166" s="32"/>
      <c r="AB166" s="5"/>
    </row>
    <row r="167" spans="1:28" ht="12.75">
      <c r="A167" s="22" t="s">
        <v>133</v>
      </c>
      <c r="B167" s="3">
        <v>3414404</v>
      </c>
      <c r="C167" s="6">
        <v>0</v>
      </c>
      <c r="D167" s="5">
        <f>VLOOKUP(B167,APT!B:F,3,FALSE)</f>
        <v>5807681.715106063</v>
      </c>
      <c r="E167" s="5">
        <v>17762.039999999997</v>
      </c>
      <c r="F167" s="5">
        <f>SUM(D167-E167)</f>
        <v>5789919.675106063</v>
      </c>
      <c r="G167" s="5"/>
      <c r="H167" s="5"/>
      <c r="I167" s="6">
        <f>SUM(G167:H167)</f>
        <v>0</v>
      </c>
      <c r="J167" s="6">
        <v>402414</v>
      </c>
      <c r="K167" s="6">
        <f>SUM(C167,F167,I167,J167)</f>
        <v>6192333.675106063</v>
      </c>
      <c r="L167" s="3"/>
      <c r="M167" s="3"/>
      <c r="N167" s="3"/>
      <c r="O167" s="5">
        <v>435178.74385045073</v>
      </c>
      <c r="P167" s="3"/>
      <c r="Q167" s="6"/>
      <c r="R167" s="6"/>
      <c r="T167" s="5">
        <f>VLOOKUP(B167,PP!C:L,8,FALSE)</f>
        <v>445030</v>
      </c>
      <c r="U167" s="5">
        <f>VLOOKUP(B167,PP!C:L,9,FALSE)</f>
        <v>0</v>
      </c>
      <c r="V167" s="5">
        <f>VLOOKUP(B167,PP!C:L,10,FALSE)</f>
        <v>2345</v>
      </c>
      <c r="W167" s="68"/>
      <c r="X167" s="95">
        <f>VLOOKUP(B167,'[5]Growth Pupil NOs'!B:G,5,FALSE)</f>
        <v>853</v>
      </c>
      <c r="Y167" s="32"/>
      <c r="Z167" s="32"/>
      <c r="AB167" s="5"/>
    </row>
    <row r="168" spans="1:26" ht="12.75">
      <c r="A168" s="28" t="s">
        <v>7</v>
      </c>
      <c r="B168" s="4" t="s">
        <v>7</v>
      </c>
      <c r="C168" s="15" t="s">
        <v>7</v>
      </c>
      <c r="D168" s="14" t="s">
        <v>7</v>
      </c>
      <c r="E168" s="14" t="s">
        <v>7</v>
      </c>
      <c r="F168" s="14" t="s">
        <v>7</v>
      </c>
      <c r="G168" s="15" t="s">
        <v>7</v>
      </c>
      <c r="H168" s="15" t="s">
        <v>7</v>
      </c>
      <c r="I168" s="15" t="s">
        <v>7</v>
      </c>
      <c r="J168" s="15" t="s">
        <v>7</v>
      </c>
      <c r="K168" s="15" t="s">
        <v>7</v>
      </c>
      <c r="L168" s="3"/>
      <c r="M168" s="15" t="s">
        <v>7</v>
      </c>
      <c r="N168" s="3"/>
      <c r="O168" s="15" t="s">
        <v>7</v>
      </c>
      <c r="P168" s="3"/>
      <c r="Q168" s="15" t="s">
        <v>7</v>
      </c>
      <c r="R168" s="15" t="s">
        <v>7</v>
      </c>
      <c r="T168" s="15" t="s">
        <v>7</v>
      </c>
      <c r="U168" s="15" t="s">
        <v>7</v>
      </c>
      <c r="V168" s="15" t="s">
        <v>7</v>
      </c>
      <c r="W168" s="68"/>
      <c r="X168" s="101" t="s">
        <v>7</v>
      </c>
      <c r="Y168" s="10" t="s">
        <v>7</v>
      </c>
      <c r="Z168" s="10" t="s">
        <v>7</v>
      </c>
    </row>
    <row r="169" spans="1:26" ht="12.75">
      <c r="A169" s="22" t="s">
        <v>134</v>
      </c>
      <c r="C169" s="5">
        <f aca="true" t="shared" si="14" ref="C169:K169">SUM(C163:C167)</f>
        <v>0</v>
      </c>
      <c r="D169" s="5">
        <f t="shared" si="14"/>
        <v>32265025.918263204</v>
      </c>
      <c r="E169" s="5">
        <f t="shared" si="14"/>
        <v>98876.95</v>
      </c>
      <c r="F169" s="5">
        <f t="shared" si="14"/>
        <v>32166148.9682632</v>
      </c>
      <c r="G169" s="6">
        <f t="shared" si="14"/>
        <v>0</v>
      </c>
      <c r="H169" s="6">
        <f t="shared" si="14"/>
        <v>0</v>
      </c>
      <c r="I169" s="6">
        <f t="shared" si="14"/>
        <v>0</v>
      </c>
      <c r="J169" s="5">
        <f t="shared" si="14"/>
        <v>3561415</v>
      </c>
      <c r="K169" s="5">
        <f t="shared" si="14"/>
        <v>35727563.9682632</v>
      </c>
      <c r="L169" s="3"/>
      <c r="M169" s="5">
        <f>SUM(M163:M167)</f>
        <v>0</v>
      </c>
      <c r="N169" s="3"/>
      <c r="O169" s="5">
        <f>SUM(O163:O167)</f>
        <v>2581590.7982856594</v>
      </c>
      <c r="P169" s="3"/>
      <c r="Q169" s="5">
        <f>SUM(Q163:Q167)</f>
        <v>0</v>
      </c>
      <c r="R169" s="5">
        <f>SUM(R163:R167)</f>
        <v>0</v>
      </c>
      <c r="T169" s="5">
        <f>SUM(T163:T167)</f>
        <v>2393707.5</v>
      </c>
      <c r="U169" s="5">
        <f>SUM(U163:U167)</f>
        <v>5890</v>
      </c>
      <c r="V169" s="5">
        <f>SUM(V163:V167)</f>
        <v>35175</v>
      </c>
      <c r="W169" s="5"/>
      <c r="X169" s="95">
        <f>SUM(X163:X167)</f>
        <v>4790</v>
      </c>
      <c r="Y169" s="11">
        <f>SUM(Y163:Y167)</f>
        <v>0</v>
      </c>
      <c r="Z169" s="11">
        <f>SUM(Z163:Z167)</f>
        <v>0</v>
      </c>
    </row>
    <row r="170" spans="1:26" ht="12.75">
      <c r="A170" s="28" t="s">
        <v>7</v>
      </c>
      <c r="B170" s="4" t="s">
        <v>7</v>
      </c>
      <c r="C170" s="15" t="s">
        <v>7</v>
      </c>
      <c r="D170" s="14" t="s">
        <v>7</v>
      </c>
      <c r="E170" s="14" t="s">
        <v>7</v>
      </c>
      <c r="F170" s="14" t="s">
        <v>7</v>
      </c>
      <c r="G170" s="15" t="s">
        <v>7</v>
      </c>
      <c r="H170" s="15" t="s">
        <v>7</v>
      </c>
      <c r="I170" s="15" t="s">
        <v>7</v>
      </c>
      <c r="J170" s="15" t="s">
        <v>7</v>
      </c>
      <c r="K170" s="15" t="s">
        <v>7</v>
      </c>
      <c r="L170" s="3"/>
      <c r="M170" s="15" t="s">
        <v>7</v>
      </c>
      <c r="N170" s="3"/>
      <c r="O170" s="15" t="s">
        <v>7</v>
      </c>
      <c r="P170" s="3"/>
      <c r="Q170" s="15" t="s">
        <v>7</v>
      </c>
      <c r="R170" s="15" t="s">
        <v>7</v>
      </c>
      <c r="T170" s="15" t="s">
        <v>7</v>
      </c>
      <c r="U170" s="15" t="s">
        <v>7</v>
      </c>
      <c r="V170" s="15" t="s">
        <v>7</v>
      </c>
      <c r="W170" s="68"/>
      <c r="X170" s="101" t="s">
        <v>7</v>
      </c>
      <c r="Y170" s="10" t="s">
        <v>7</v>
      </c>
      <c r="Z170" s="10" t="s">
        <v>7</v>
      </c>
    </row>
    <row r="171" spans="1:26" ht="12.75">
      <c r="A171" s="22" t="s">
        <v>135</v>
      </c>
      <c r="C171" s="6"/>
      <c r="D171" s="5"/>
      <c r="E171" s="5"/>
      <c r="F171" s="5"/>
      <c r="G171" s="6"/>
      <c r="H171" s="6"/>
      <c r="I171" s="6"/>
      <c r="J171" s="6"/>
      <c r="K171" s="6"/>
      <c r="L171" s="3"/>
      <c r="M171" s="3"/>
      <c r="N171" s="3"/>
      <c r="O171" s="6"/>
      <c r="P171" s="3"/>
      <c r="Q171" s="6"/>
      <c r="R171" s="6"/>
      <c r="T171" s="6"/>
      <c r="U171" s="6"/>
      <c r="V171" s="6"/>
      <c r="W171" s="68"/>
      <c r="Y171" s="12"/>
      <c r="Z171" s="12"/>
    </row>
    <row r="172" spans="1:26" ht="12.75">
      <c r="A172" s="22" t="s">
        <v>136</v>
      </c>
      <c r="C172" s="6"/>
      <c r="D172" s="5"/>
      <c r="E172" s="5"/>
      <c r="F172" s="5"/>
      <c r="G172" s="6"/>
      <c r="H172" s="6"/>
      <c r="I172" s="6"/>
      <c r="J172" s="6"/>
      <c r="K172" s="6"/>
      <c r="L172" s="3"/>
      <c r="M172" s="3"/>
      <c r="N172" s="3"/>
      <c r="O172" s="6"/>
      <c r="P172" s="3"/>
      <c r="Q172" s="6"/>
      <c r="R172" s="6"/>
      <c r="T172" s="6"/>
      <c r="U172" s="6"/>
      <c r="V172" s="6"/>
      <c r="W172" s="68"/>
      <c r="Y172" s="12"/>
      <c r="Z172" s="12"/>
    </row>
    <row r="173" spans="1:28" ht="12.75">
      <c r="A173" s="22" t="s">
        <v>137</v>
      </c>
      <c r="B173" s="3">
        <v>3414781</v>
      </c>
      <c r="C173" s="6">
        <v>0</v>
      </c>
      <c r="D173" s="5">
        <f>VLOOKUP(B173,APT!B:F,3,FALSE)</f>
        <v>4737147.646404872</v>
      </c>
      <c r="E173" s="5">
        <v>15669.017275031685</v>
      </c>
      <c r="F173" s="5">
        <f>SUM(D173-E173)</f>
        <v>4721478.62912984</v>
      </c>
      <c r="G173" s="5"/>
      <c r="H173" s="5"/>
      <c r="I173" s="6">
        <f>SUM(G173:H173)</f>
        <v>0</v>
      </c>
      <c r="J173" s="6">
        <v>923721</v>
      </c>
      <c r="K173" s="6">
        <f>SUM(C173,F173,I173,J173)</f>
        <v>5645199.62912984</v>
      </c>
      <c r="L173" s="3"/>
      <c r="M173" s="3"/>
      <c r="N173" s="3"/>
      <c r="O173" s="5">
        <v>286482.2255154205</v>
      </c>
      <c r="P173" s="3"/>
      <c r="Q173" s="6"/>
      <c r="R173" s="6"/>
      <c r="T173" s="5">
        <f>VLOOKUP(B173,PP!C:L,8,FALSE)</f>
        <v>177630</v>
      </c>
      <c r="U173" s="5">
        <f>VLOOKUP(B173,PP!C:L,9,FALSE)</f>
        <v>2170</v>
      </c>
      <c r="V173" s="5">
        <f>VLOOKUP(B173,PP!C:L,10,FALSE)</f>
        <v>7035</v>
      </c>
      <c r="W173" s="68"/>
      <c r="X173" s="95">
        <f>VLOOKUP(B173,'[5]Growth Pupil NOs'!B:G,5,FALSE)</f>
        <v>806.5</v>
      </c>
      <c r="Y173" s="32"/>
      <c r="Z173" s="32"/>
      <c r="AB173" s="5"/>
    </row>
    <row r="174" spans="1:28" ht="12.75">
      <c r="A174" s="22" t="s">
        <v>138</v>
      </c>
      <c r="B174" s="3">
        <v>3415403</v>
      </c>
      <c r="C174" s="6">
        <v>0</v>
      </c>
      <c r="D174" s="5">
        <f>VLOOKUP(B174,APT!B:F,3,FALSE)</f>
        <v>4839498.047667121</v>
      </c>
      <c r="E174" s="5">
        <v>15958.3</v>
      </c>
      <c r="F174" s="5">
        <f>SUM(D174-E174)</f>
        <v>4823539.747667121</v>
      </c>
      <c r="G174" s="5"/>
      <c r="H174" s="5"/>
      <c r="I174" s="6">
        <f>SUM(G174:H174)</f>
        <v>0</v>
      </c>
      <c r="J174" s="6">
        <v>1147908</v>
      </c>
      <c r="K174" s="6">
        <f>SUM(C174,F174,I174,J174)</f>
        <v>5971447.747667121</v>
      </c>
      <c r="L174" s="3"/>
      <c r="M174" s="3"/>
      <c r="N174" s="3"/>
      <c r="O174" s="5">
        <v>276760.7294363314</v>
      </c>
      <c r="P174" s="3"/>
      <c r="Q174" s="6"/>
      <c r="R174" s="6"/>
      <c r="T174" s="5">
        <f>VLOOKUP(B174,PP!C:L,8,FALSE)</f>
        <v>121285</v>
      </c>
      <c r="U174" s="5">
        <f>VLOOKUP(B174,PP!C:L,9,FALSE)</f>
        <v>1860</v>
      </c>
      <c r="V174" s="5">
        <f>VLOOKUP(B174,PP!C:L,10,FALSE)</f>
        <v>65660</v>
      </c>
      <c r="W174" s="68"/>
      <c r="X174" s="95">
        <f>VLOOKUP(B174,'[5]Growth Pupil NOs'!B:G,5,FALSE)</f>
        <v>835</v>
      </c>
      <c r="Y174" s="32"/>
      <c r="Z174" s="32"/>
      <c r="AB174" s="5"/>
    </row>
    <row r="175" spans="1:26" ht="12.75">
      <c r="A175" s="28" t="s">
        <v>7</v>
      </c>
      <c r="B175" s="4" t="s">
        <v>7</v>
      </c>
      <c r="C175" s="15" t="s">
        <v>7</v>
      </c>
      <c r="D175" s="14" t="s">
        <v>7</v>
      </c>
      <c r="E175" s="14" t="s">
        <v>7</v>
      </c>
      <c r="F175" s="14" t="s">
        <v>7</v>
      </c>
      <c r="G175" s="15" t="s">
        <v>7</v>
      </c>
      <c r="H175" s="15" t="s">
        <v>7</v>
      </c>
      <c r="I175" s="15" t="s">
        <v>7</v>
      </c>
      <c r="J175" s="15" t="s">
        <v>7</v>
      </c>
      <c r="K175" s="15" t="s">
        <v>7</v>
      </c>
      <c r="L175" s="3"/>
      <c r="M175" s="15" t="s">
        <v>7</v>
      </c>
      <c r="N175" s="3"/>
      <c r="O175" s="15" t="s">
        <v>7</v>
      </c>
      <c r="P175" s="3"/>
      <c r="Q175" s="15" t="s">
        <v>7</v>
      </c>
      <c r="R175" s="15" t="s">
        <v>7</v>
      </c>
      <c r="T175" s="15" t="s">
        <v>7</v>
      </c>
      <c r="U175" s="15" t="s">
        <v>7</v>
      </c>
      <c r="V175" s="15" t="s">
        <v>7</v>
      </c>
      <c r="W175" s="68"/>
      <c r="X175" s="101" t="s">
        <v>7</v>
      </c>
      <c r="Y175" s="10" t="s">
        <v>7</v>
      </c>
      <c r="Z175" s="10" t="s">
        <v>7</v>
      </c>
    </row>
    <row r="176" spans="1:26" ht="12.75">
      <c r="A176" s="22" t="s">
        <v>139</v>
      </c>
      <c r="C176" s="5">
        <f>SUM(C173:C174)</f>
        <v>0</v>
      </c>
      <c r="D176" s="5">
        <f aca="true" t="shared" si="15" ref="D176:K176">SUM(D173:D174)</f>
        <v>9576645.694071993</v>
      </c>
      <c r="E176" s="5">
        <f t="shared" si="15"/>
        <v>31627.317275031684</v>
      </c>
      <c r="F176" s="5">
        <f t="shared" si="15"/>
        <v>9545018.37679696</v>
      </c>
      <c r="G176" s="6">
        <f t="shared" si="15"/>
        <v>0</v>
      </c>
      <c r="H176" s="6">
        <f t="shared" si="15"/>
        <v>0</v>
      </c>
      <c r="I176" s="6">
        <f t="shared" si="15"/>
        <v>0</v>
      </c>
      <c r="J176" s="5">
        <f t="shared" si="15"/>
        <v>2071629</v>
      </c>
      <c r="K176" s="5">
        <f t="shared" si="15"/>
        <v>11616647.37679696</v>
      </c>
      <c r="L176" s="3"/>
      <c r="M176" s="5">
        <f>SUM(M173:M174)</f>
        <v>0</v>
      </c>
      <c r="N176" s="3"/>
      <c r="O176" s="5">
        <f>SUM(O173:O174)</f>
        <v>563242.954951752</v>
      </c>
      <c r="P176" s="3"/>
      <c r="Q176" s="5">
        <f>SUM(Q173:Q174)</f>
        <v>0</v>
      </c>
      <c r="R176" s="5">
        <f>SUM(R173:R174)</f>
        <v>0</v>
      </c>
      <c r="T176" s="5">
        <f>SUM(T173:T174)</f>
        <v>298915</v>
      </c>
      <c r="U176" s="5">
        <f>SUM(U173:U174)</f>
        <v>4030</v>
      </c>
      <c r="V176" s="5">
        <f>SUM(V173:V174)</f>
        <v>72695</v>
      </c>
      <c r="W176" s="5"/>
      <c r="X176" s="95">
        <f>SUM(X173:X174)</f>
        <v>1641.5</v>
      </c>
      <c r="Y176" s="11">
        <f>SUM(Y173:Y174)</f>
        <v>0</v>
      </c>
      <c r="Z176" s="11">
        <f>SUM(Z173:Z174)</f>
        <v>0</v>
      </c>
    </row>
    <row r="177" spans="1:26" ht="12.75">
      <c r="A177" s="28" t="s">
        <v>7</v>
      </c>
      <c r="B177" s="4" t="s">
        <v>7</v>
      </c>
      <c r="C177" s="15" t="s">
        <v>7</v>
      </c>
      <c r="D177" s="14" t="s">
        <v>7</v>
      </c>
      <c r="E177" s="14" t="s">
        <v>7</v>
      </c>
      <c r="F177" s="14" t="s">
        <v>7</v>
      </c>
      <c r="G177" s="15" t="s">
        <v>7</v>
      </c>
      <c r="H177" s="15" t="s">
        <v>7</v>
      </c>
      <c r="I177" s="15" t="s">
        <v>7</v>
      </c>
      <c r="J177" s="15" t="s">
        <v>7</v>
      </c>
      <c r="K177" s="15" t="s">
        <v>7</v>
      </c>
      <c r="L177" s="3"/>
      <c r="M177" s="15" t="s">
        <v>7</v>
      </c>
      <c r="N177" s="3"/>
      <c r="O177" s="15" t="s">
        <v>7</v>
      </c>
      <c r="P177" s="3"/>
      <c r="Q177" s="15" t="s">
        <v>7</v>
      </c>
      <c r="R177" s="15" t="s">
        <v>7</v>
      </c>
      <c r="T177" s="15" t="s">
        <v>7</v>
      </c>
      <c r="U177" s="15" t="s">
        <v>7</v>
      </c>
      <c r="V177" s="15" t="s">
        <v>7</v>
      </c>
      <c r="W177" s="68"/>
      <c r="X177" s="101" t="s">
        <v>7</v>
      </c>
      <c r="Y177" s="10" t="s">
        <v>7</v>
      </c>
      <c r="Z177" s="10" t="s">
        <v>7</v>
      </c>
    </row>
    <row r="178" spans="1:26" ht="12.75">
      <c r="A178" s="22" t="s">
        <v>135</v>
      </c>
      <c r="C178" s="6"/>
      <c r="D178" s="5"/>
      <c r="E178" s="5"/>
      <c r="F178" s="5"/>
      <c r="G178" s="6"/>
      <c r="H178" s="6"/>
      <c r="I178" s="6"/>
      <c r="J178" s="6"/>
      <c r="K178" s="6"/>
      <c r="L178" s="3"/>
      <c r="M178" s="3"/>
      <c r="N178" s="3"/>
      <c r="O178" s="6"/>
      <c r="P178" s="3"/>
      <c r="Q178" s="6"/>
      <c r="R178" s="6"/>
      <c r="T178" s="6"/>
      <c r="U178" s="6"/>
      <c r="V178" s="6"/>
      <c r="W178" s="68"/>
      <c r="Y178" s="12"/>
      <c r="Z178" s="12"/>
    </row>
    <row r="179" spans="1:26" ht="12.75">
      <c r="A179" s="22" t="s">
        <v>140</v>
      </c>
      <c r="C179" s="6"/>
      <c r="D179" s="5"/>
      <c r="E179" s="5"/>
      <c r="F179" s="5"/>
      <c r="G179" s="6"/>
      <c r="H179" s="6"/>
      <c r="I179" s="6"/>
      <c r="J179" s="6"/>
      <c r="K179" s="6"/>
      <c r="L179" s="3"/>
      <c r="M179" s="3"/>
      <c r="N179" s="3"/>
      <c r="O179" s="6"/>
      <c r="P179" s="3"/>
      <c r="Q179" s="6"/>
      <c r="R179" s="6"/>
      <c r="S179" s="6"/>
      <c r="T179" s="6"/>
      <c r="U179" s="6"/>
      <c r="V179" s="6"/>
      <c r="W179" s="68"/>
      <c r="Y179" s="12"/>
      <c r="Z179" s="12"/>
    </row>
    <row r="180" spans="1:28" ht="12.75">
      <c r="A180" s="22" t="s">
        <v>141</v>
      </c>
      <c r="B180" s="3">
        <v>3414690</v>
      </c>
      <c r="C180" s="6">
        <v>0</v>
      </c>
      <c r="D180" s="5">
        <f>VLOOKUP(B180,APT!B:F,3,FALSE)</f>
        <v>3391792.2919166773</v>
      </c>
      <c r="E180" s="5">
        <v>11059.91</v>
      </c>
      <c r="F180" s="5">
        <f>SUM(D180-E180)</f>
        <v>3380732.381916677</v>
      </c>
      <c r="G180" s="5"/>
      <c r="H180" s="5"/>
      <c r="I180" s="6">
        <f>SUM(G180:H180)</f>
        <v>0</v>
      </c>
      <c r="J180" s="6">
        <v>825113</v>
      </c>
      <c r="K180" s="6">
        <f>SUM(C180,F180,I180,J180)</f>
        <v>4205845.381916678</v>
      </c>
      <c r="L180" s="3"/>
      <c r="M180" s="3"/>
      <c r="N180" s="3"/>
      <c r="O180" s="5">
        <v>214423.6123713869</v>
      </c>
      <c r="P180" s="3"/>
      <c r="Q180" s="6"/>
      <c r="R180" s="6"/>
      <c r="S180" s="6"/>
      <c r="T180" s="5">
        <f>VLOOKUP(B180,PP!C:L,8,FALSE)</f>
        <v>51570</v>
      </c>
      <c r="U180" s="5">
        <f>VLOOKUP(B180,PP!C:L,9,FALSE)</f>
        <v>930</v>
      </c>
      <c r="V180" s="5">
        <f>VLOOKUP(B180,PP!C:L,10,FALSE)</f>
        <v>14070</v>
      </c>
      <c r="W180" s="68"/>
      <c r="X180" s="95">
        <f>VLOOKUP(B180,'[5]Growth Pupil NOs'!B:G,5,FALSE)</f>
        <v>587</v>
      </c>
      <c r="Y180" s="32"/>
      <c r="Z180" s="32"/>
      <c r="AB180" s="5"/>
    </row>
    <row r="181" spans="1:26" ht="12.75">
      <c r="A181" s="28" t="s">
        <v>7</v>
      </c>
      <c r="B181" s="4" t="s">
        <v>7</v>
      </c>
      <c r="C181" s="15" t="s">
        <v>7</v>
      </c>
      <c r="D181" s="14" t="s">
        <v>7</v>
      </c>
      <c r="E181" s="14" t="s">
        <v>7</v>
      </c>
      <c r="F181" s="14" t="s">
        <v>7</v>
      </c>
      <c r="G181" s="15" t="s">
        <v>7</v>
      </c>
      <c r="H181" s="15" t="s">
        <v>7</v>
      </c>
      <c r="I181" s="15" t="s">
        <v>7</v>
      </c>
      <c r="J181" s="15" t="s">
        <v>7</v>
      </c>
      <c r="K181" s="15" t="s">
        <v>7</v>
      </c>
      <c r="L181" s="3"/>
      <c r="M181" s="15" t="s">
        <v>7</v>
      </c>
      <c r="N181" s="3"/>
      <c r="O181" s="15" t="s">
        <v>7</v>
      </c>
      <c r="P181" s="3"/>
      <c r="Q181" s="15" t="s">
        <v>7</v>
      </c>
      <c r="R181" s="15" t="s">
        <v>7</v>
      </c>
      <c r="S181" s="6"/>
      <c r="T181" s="15" t="s">
        <v>7</v>
      </c>
      <c r="U181" s="15" t="s">
        <v>7</v>
      </c>
      <c r="V181" s="15" t="s">
        <v>7</v>
      </c>
      <c r="W181" s="68"/>
      <c r="X181" s="101" t="s">
        <v>7</v>
      </c>
      <c r="Y181" s="10" t="s">
        <v>7</v>
      </c>
      <c r="Z181" s="10" t="s">
        <v>7</v>
      </c>
    </row>
    <row r="182" spans="1:26" ht="12.75">
      <c r="A182" s="22" t="s">
        <v>142</v>
      </c>
      <c r="C182" s="5">
        <f>SUM(C180)</f>
        <v>0</v>
      </c>
      <c r="D182" s="5">
        <f aca="true" t="shared" si="16" ref="D182:K182">SUM(D180)</f>
        <v>3391792.2919166773</v>
      </c>
      <c r="E182" s="5">
        <f t="shared" si="16"/>
        <v>11059.91</v>
      </c>
      <c r="F182" s="5">
        <f t="shared" si="16"/>
        <v>3380732.381916677</v>
      </c>
      <c r="G182" s="6">
        <f t="shared" si="16"/>
        <v>0</v>
      </c>
      <c r="H182" s="6">
        <f t="shared" si="16"/>
        <v>0</v>
      </c>
      <c r="I182" s="6">
        <f t="shared" si="16"/>
        <v>0</v>
      </c>
      <c r="J182" s="5">
        <f t="shared" si="16"/>
        <v>825113</v>
      </c>
      <c r="K182" s="5">
        <f t="shared" si="16"/>
        <v>4205845.381916678</v>
      </c>
      <c r="L182" s="3"/>
      <c r="M182" s="5">
        <f>SUM(M180)</f>
        <v>0</v>
      </c>
      <c r="N182" s="3"/>
      <c r="O182" s="5">
        <f>SUM(O180)</f>
        <v>214423.6123713869</v>
      </c>
      <c r="P182" s="3"/>
      <c r="Q182" s="5">
        <f>SUM(Q180)</f>
        <v>0</v>
      </c>
      <c r="R182" s="5">
        <f>SUM(R180)</f>
        <v>0</v>
      </c>
      <c r="S182" s="6"/>
      <c r="T182" s="5">
        <f>SUM(T180)</f>
        <v>51570</v>
      </c>
      <c r="U182" s="5">
        <f>SUM(U180)</f>
        <v>930</v>
      </c>
      <c r="V182" s="5">
        <f>SUM(V180)</f>
        <v>14070</v>
      </c>
      <c r="W182" s="5"/>
      <c r="X182" s="95">
        <f>SUM(X180)</f>
        <v>587</v>
      </c>
      <c r="Y182" s="11">
        <f>SUM(Y180)</f>
        <v>0</v>
      </c>
      <c r="Z182" s="11">
        <f>SUM(Z180)</f>
        <v>0</v>
      </c>
    </row>
    <row r="183" spans="1:26" ht="12.75">
      <c r="A183" s="28" t="s">
        <v>7</v>
      </c>
      <c r="B183" s="4" t="s">
        <v>7</v>
      </c>
      <c r="C183" s="15" t="s">
        <v>7</v>
      </c>
      <c r="D183" s="14" t="s">
        <v>7</v>
      </c>
      <c r="E183" s="14" t="s">
        <v>7</v>
      </c>
      <c r="F183" s="14" t="s">
        <v>7</v>
      </c>
      <c r="G183" s="15" t="s">
        <v>7</v>
      </c>
      <c r="H183" s="15" t="s">
        <v>7</v>
      </c>
      <c r="I183" s="15" t="s">
        <v>7</v>
      </c>
      <c r="J183" s="15" t="s">
        <v>7</v>
      </c>
      <c r="K183" s="15" t="s">
        <v>7</v>
      </c>
      <c r="L183" s="3"/>
      <c r="M183" s="15" t="s">
        <v>7</v>
      </c>
      <c r="N183" s="3"/>
      <c r="O183" s="15" t="s">
        <v>7</v>
      </c>
      <c r="P183" s="3"/>
      <c r="Q183" s="15" t="s">
        <v>7</v>
      </c>
      <c r="R183" s="15" t="s">
        <v>7</v>
      </c>
      <c r="S183" s="6"/>
      <c r="T183" s="15" t="s">
        <v>7</v>
      </c>
      <c r="U183" s="15" t="s">
        <v>7</v>
      </c>
      <c r="V183" s="15" t="s">
        <v>7</v>
      </c>
      <c r="W183" s="68"/>
      <c r="X183" s="101" t="s">
        <v>7</v>
      </c>
      <c r="Y183" s="10" t="s">
        <v>7</v>
      </c>
      <c r="Z183" s="10" t="s">
        <v>7</v>
      </c>
    </row>
    <row r="184" spans="1:26" ht="12.75">
      <c r="A184" s="22" t="s">
        <v>135</v>
      </c>
      <c r="C184" s="6"/>
      <c r="D184" s="5"/>
      <c r="E184" s="5"/>
      <c r="F184" s="5"/>
      <c r="G184" s="6"/>
      <c r="H184" s="6"/>
      <c r="I184" s="6"/>
      <c r="J184" s="6"/>
      <c r="K184" s="6"/>
      <c r="L184" s="3"/>
      <c r="M184" s="3"/>
      <c r="N184" s="3"/>
      <c r="O184" s="6"/>
      <c r="P184" s="3"/>
      <c r="Q184" s="6"/>
      <c r="R184" s="6"/>
      <c r="S184" s="6"/>
      <c r="T184" s="6"/>
      <c r="U184" s="6"/>
      <c r="V184" s="6"/>
      <c r="W184" s="68"/>
      <c r="Y184" s="12"/>
      <c r="Z184" s="12"/>
    </row>
    <row r="185" spans="1:26" ht="12.75">
      <c r="A185" s="22" t="s">
        <v>143</v>
      </c>
      <c r="C185" s="6"/>
      <c r="D185" s="5"/>
      <c r="E185" s="5"/>
      <c r="F185" s="5"/>
      <c r="G185" s="6"/>
      <c r="H185" s="6"/>
      <c r="I185" s="6"/>
      <c r="J185" s="6"/>
      <c r="K185" s="6"/>
      <c r="L185" s="3"/>
      <c r="M185" s="3"/>
      <c r="N185" s="3"/>
      <c r="O185" s="6"/>
      <c r="P185" s="3"/>
      <c r="Q185" s="6"/>
      <c r="R185" s="6"/>
      <c r="S185" s="6"/>
      <c r="T185" s="6"/>
      <c r="U185" s="6"/>
      <c r="V185" s="6"/>
      <c r="W185" s="68"/>
      <c r="Y185" s="12"/>
      <c r="Z185" s="12"/>
    </row>
    <row r="186" spans="1:28" ht="12.75">
      <c r="A186" s="22" t="s">
        <v>144</v>
      </c>
      <c r="B186" s="3">
        <v>3414796</v>
      </c>
      <c r="C186" s="6">
        <v>0</v>
      </c>
      <c r="D186" s="5">
        <f>VLOOKUP(B186,APT!B:F,3,FALSE)</f>
        <v>5709673.111198788</v>
      </c>
      <c r="E186" s="5">
        <v>18299.04</v>
      </c>
      <c r="F186" s="5">
        <f aca="true" t="shared" si="17" ref="F186:F191">SUM(D186-E186)</f>
        <v>5691374.071198788</v>
      </c>
      <c r="G186" s="5"/>
      <c r="H186" s="5"/>
      <c r="I186" s="6">
        <f aca="true" t="shared" si="18" ref="I186:I191">SUM(G186:H186)</f>
        <v>0</v>
      </c>
      <c r="J186" s="6">
        <v>1516024</v>
      </c>
      <c r="K186" s="6">
        <f aca="true" t="shared" si="19" ref="K186:K191">SUM(C186,F186,I186,J186)</f>
        <v>7207398.071198788</v>
      </c>
      <c r="L186" s="3"/>
      <c r="M186" s="3"/>
      <c r="N186" s="3"/>
      <c r="O186" s="5">
        <v>412450.33143734746</v>
      </c>
      <c r="P186" s="3"/>
      <c r="Q186" s="6"/>
      <c r="R186" s="6"/>
      <c r="S186" s="6"/>
      <c r="T186" s="5">
        <f>VLOOKUP(B186,PP!C:L,8,FALSE)</f>
        <v>265490</v>
      </c>
      <c r="U186" s="5">
        <f>VLOOKUP(B186,PP!C:L,9,FALSE)</f>
        <v>310</v>
      </c>
      <c r="V186" s="5">
        <f>VLOOKUP(B186,PP!C:L,10,FALSE)</f>
        <v>28140</v>
      </c>
      <c r="W186" s="68"/>
      <c r="X186" s="95">
        <f>VLOOKUP(B186,'[5]Growth Pupil NOs'!B:G,5,FALSE)</f>
        <v>928</v>
      </c>
      <c r="Y186" s="32"/>
      <c r="Z186" s="32"/>
      <c r="AB186" s="5"/>
    </row>
    <row r="187" spans="1:28" ht="12.75">
      <c r="A187" s="22" t="s">
        <v>145</v>
      </c>
      <c r="B187" s="3">
        <v>3414792</v>
      </c>
      <c r="C187" s="6">
        <v>0</v>
      </c>
      <c r="D187" s="5">
        <f>VLOOKUP(B187,APT!B:F,3,FALSE)</f>
        <v>6439470.727362207</v>
      </c>
      <c r="E187" s="5">
        <v>20716.309999999998</v>
      </c>
      <c r="F187" s="5">
        <f t="shared" si="17"/>
        <v>6418754.417362208</v>
      </c>
      <c r="G187" s="5"/>
      <c r="H187" s="5"/>
      <c r="I187" s="6">
        <f t="shared" si="18"/>
        <v>0</v>
      </c>
      <c r="J187" s="6">
        <v>901686</v>
      </c>
      <c r="K187" s="6">
        <f t="shared" si="19"/>
        <v>7320440.417362208</v>
      </c>
      <c r="L187" s="3"/>
      <c r="M187" s="3"/>
      <c r="N187" s="3"/>
      <c r="O187" s="5">
        <v>440592.9780707456</v>
      </c>
      <c r="P187" s="3"/>
      <c r="Q187" s="6"/>
      <c r="R187" s="6"/>
      <c r="S187" s="6"/>
      <c r="T187" s="5">
        <f>VLOOKUP(B187,PP!C:L,8,FALSE)</f>
        <v>335205</v>
      </c>
      <c r="U187" s="5">
        <f>VLOOKUP(B187,PP!C:L,9,FALSE)</f>
        <v>620</v>
      </c>
      <c r="V187" s="5">
        <f>VLOOKUP(B187,PP!C:L,10,FALSE)</f>
        <v>14070</v>
      </c>
      <c r="W187" s="68"/>
      <c r="X187" s="95">
        <f>VLOOKUP(B187,'[5]Growth Pupil NOs'!B:G,5,FALSE)</f>
        <v>1042</v>
      </c>
      <c r="Y187" s="32"/>
      <c r="Z187" s="32"/>
      <c r="AB187" s="5"/>
    </row>
    <row r="188" spans="1:28" ht="12.75">
      <c r="A188" s="22" t="s">
        <v>146</v>
      </c>
      <c r="B188" s="3">
        <v>3414793</v>
      </c>
      <c r="C188" s="6">
        <v>0</v>
      </c>
      <c r="D188" s="5">
        <f>VLOOKUP(B188,APT!B:F,3,FALSE)</f>
        <v>7389112.174605833</v>
      </c>
      <c r="E188" s="5">
        <v>23692.23</v>
      </c>
      <c r="F188" s="5">
        <f t="shared" si="17"/>
        <v>7365419.944605833</v>
      </c>
      <c r="G188" s="5"/>
      <c r="H188" s="5"/>
      <c r="I188" s="6">
        <f t="shared" si="18"/>
        <v>0</v>
      </c>
      <c r="J188" s="6">
        <v>857055</v>
      </c>
      <c r="K188" s="6">
        <f t="shared" si="19"/>
        <v>8222474.944605833</v>
      </c>
      <c r="L188" s="3"/>
      <c r="M188" s="3"/>
      <c r="N188" s="3"/>
      <c r="O188" s="5">
        <v>567949.5649726221</v>
      </c>
      <c r="P188" s="3"/>
      <c r="Q188" s="6"/>
      <c r="R188" s="6"/>
      <c r="S188" s="6"/>
      <c r="T188" s="5">
        <f>VLOOKUP(B188,PP!C:L,8,FALSE)</f>
        <v>368630</v>
      </c>
      <c r="U188" s="5">
        <f>VLOOKUP(B188,PP!C:L,9,FALSE)</f>
        <v>930</v>
      </c>
      <c r="V188" s="5">
        <f>VLOOKUP(B188,PP!C:L,10,FALSE)</f>
        <v>18760</v>
      </c>
      <c r="W188" s="68"/>
      <c r="X188" s="95">
        <f>VLOOKUP(B188,'[5]Growth Pupil NOs'!B:G,5,FALSE)</f>
        <v>1186</v>
      </c>
      <c r="Y188" s="32"/>
      <c r="Z188" s="32"/>
      <c r="AB188" s="5"/>
    </row>
    <row r="189" spans="1:28" ht="12.75">
      <c r="A189" s="22" t="s">
        <v>147</v>
      </c>
      <c r="B189" s="3">
        <v>3414782</v>
      </c>
      <c r="C189" s="6">
        <v>0</v>
      </c>
      <c r="D189" s="5">
        <f>VLOOKUP(B189,APT!B:F,3,FALSE)</f>
        <v>5661838.40433081</v>
      </c>
      <c r="E189" s="5">
        <v>17411.19191789216</v>
      </c>
      <c r="F189" s="5">
        <f t="shared" si="17"/>
        <v>5644427.212412917</v>
      </c>
      <c r="G189" s="5"/>
      <c r="H189" s="5"/>
      <c r="I189" s="6">
        <f t="shared" si="18"/>
        <v>0</v>
      </c>
      <c r="J189" s="6">
        <v>626038</v>
      </c>
      <c r="K189" s="6">
        <f t="shared" si="19"/>
        <v>6270465.212412917</v>
      </c>
      <c r="L189" s="3"/>
      <c r="M189" s="3"/>
      <c r="N189" s="3"/>
      <c r="O189" s="5">
        <v>439197.9592606188</v>
      </c>
      <c r="P189" s="3"/>
      <c r="Q189" s="6"/>
      <c r="R189" s="6"/>
      <c r="S189" s="6"/>
      <c r="T189" s="5">
        <f>VLOOKUP(B189,PP!C:L,8,FALSE)</f>
        <v>411605</v>
      </c>
      <c r="U189" s="5">
        <f>VLOOKUP(B189,PP!C:L,9,FALSE)</f>
        <v>310</v>
      </c>
      <c r="V189" s="5">
        <f>VLOOKUP(B189,PP!C:L,10,FALSE)</f>
        <v>16415</v>
      </c>
      <c r="W189" s="68"/>
      <c r="X189" s="95">
        <f>VLOOKUP(B189,'[5]Growth Pupil NOs'!B:G,5,FALSE)</f>
        <v>833.5</v>
      </c>
      <c r="Y189" s="32"/>
      <c r="Z189" s="32"/>
      <c r="AB189" s="5"/>
    </row>
    <row r="190" spans="1:28" ht="12.75">
      <c r="A190" s="22" t="s">
        <v>148</v>
      </c>
      <c r="B190" s="3">
        <v>3414794</v>
      </c>
      <c r="C190" s="6">
        <v>0</v>
      </c>
      <c r="D190" s="5">
        <f>VLOOKUP(B190,APT!B:F,3,FALSE)</f>
        <v>5920150.174200348</v>
      </c>
      <c r="E190" s="5">
        <v>18499.390000000003</v>
      </c>
      <c r="F190" s="5">
        <f t="shared" si="17"/>
        <v>5901650.784200348</v>
      </c>
      <c r="G190" s="5"/>
      <c r="H190" s="5"/>
      <c r="I190" s="6">
        <f t="shared" si="18"/>
        <v>0</v>
      </c>
      <c r="J190" s="6">
        <v>930535</v>
      </c>
      <c r="K190" s="6">
        <f t="shared" si="19"/>
        <v>6832185.784200348</v>
      </c>
      <c r="L190" s="3"/>
      <c r="M190" s="3"/>
      <c r="N190" s="3"/>
      <c r="O190" s="5">
        <v>456737.49976539717</v>
      </c>
      <c r="P190" s="3"/>
      <c r="Q190" s="6"/>
      <c r="R190" s="6"/>
      <c r="S190" s="6"/>
      <c r="T190" s="5">
        <f>VLOOKUP(B190,PP!C:L,8,FALSE)</f>
        <v>398235</v>
      </c>
      <c r="U190" s="5">
        <f>VLOOKUP(B190,PP!C:L,9,FALSE)</f>
        <v>3100</v>
      </c>
      <c r="V190" s="5">
        <f>VLOOKUP(B190,PP!C:L,10,FALSE)</f>
        <v>16415</v>
      </c>
      <c r="W190" s="68"/>
      <c r="X190" s="95">
        <f>VLOOKUP(B190,'[5]Growth Pupil NOs'!B:G,5,FALSE)</f>
        <v>898</v>
      </c>
      <c r="Y190" s="32"/>
      <c r="Z190" s="32"/>
      <c r="AB190" s="5"/>
    </row>
    <row r="191" spans="1:28" ht="12.75">
      <c r="A191" s="22" t="s">
        <v>149</v>
      </c>
      <c r="B191" s="3">
        <v>3414790</v>
      </c>
      <c r="C191" s="6">
        <v>0</v>
      </c>
      <c r="D191" s="5">
        <f>VLOOKUP(B191,APT!B:F,3,FALSE)</f>
        <v>5381633.031626029</v>
      </c>
      <c r="E191" s="5">
        <v>17922.48</v>
      </c>
      <c r="F191" s="5">
        <f t="shared" si="17"/>
        <v>5363710.5516260285</v>
      </c>
      <c r="G191" s="5"/>
      <c r="H191" s="5"/>
      <c r="I191" s="6">
        <f t="shared" si="18"/>
        <v>0</v>
      </c>
      <c r="J191" s="6">
        <v>860139</v>
      </c>
      <c r="K191" s="6">
        <f t="shared" si="19"/>
        <v>6223849.5516260285</v>
      </c>
      <c r="L191" s="3"/>
      <c r="M191" s="3"/>
      <c r="N191" s="3"/>
      <c r="O191" s="5">
        <v>403142.93614282197</v>
      </c>
      <c r="P191" s="3"/>
      <c r="Q191" s="6"/>
      <c r="R191" s="6"/>
      <c r="S191" s="6"/>
      <c r="T191" s="5">
        <f>VLOOKUP(B191,PP!C:L,8,FALSE)</f>
        <v>258805</v>
      </c>
      <c r="U191" s="5">
        <f>VLOOKUP(B191,PP!C:L,9,FALSE)</f>
        <v>930</v>
      </c>
      <c r="V191" s="5">
        <f>VLOOKUP(B191,PP!C:L,10,FALSE)</f>
        <v>11725</v>
      </c>
      <c r="W191" s="68"/>
      <c r="X191" s="95">
        <f>VLOOKUP(B191,'[5]Growth Pupil NOs'!B:G,5,FALSE)</f>
        <v>911</v>
      </c>
      <c r="Y191" s="32"/>
      <c r="Z191" s="32"/>
      <c r="AB191" s="5"/>
    </row>
    <row r="192" spans="1:26" ht="12.75">
      <c r="A192" s="28" t="s">
        <v>7</v>
      </c>
      <c r="B192" s="4" t="s">
        <v>7</v>
      </c>
      <c r="C192" s="15" t="s">
        <v>7</v>
      </c>
      <c r="D192" s="14" t="s">
        <v>7</v>
      </c>
      <c r="E192" s="14" t="s">
        <v>7</v>
      </c>
      <c r="F192" s="14" t="s">
        <v>7</v>
      </c>
      <c r="G192" s="15" t="s">
        <v>7</v>
      </c>
      <c r="H192" s="15" t="s">
        <v>7</v>
      </c>
      <c r="I192" s="15" t="s">
        <v>7</v>
      </c>
      <c r="J192" s="15" t="s">
        <v>7</v>
      </c>
      <c r="K192" s="15" t="s">
        <v>7</v>
      </c>
      <c r="L192" s="3"/>
      <c r="M192" s="15" t="s">
        <v>7</v>
      </c>
      <c r="N192" s="3"/>
      <c r="O192" s="15" t="s">
        <v>7</v>
      </c>
      <c r="P192" s="3"/>
      <c r="Q192" s="15" t="s">
        <v>7</v>
      </c>
      <c r="R192" s="15" t="s">
        <v>7</v>
      </c>
      <c r="S192" s="6"/>
      <c r="T192" s="15" t="s">
        <v>7</v>
      </c>
      <c r="U192" s="15" t="s">
        <v>7</v>
      </c>
      <c r="V192" s="15" t="s">
        <v>7</v>
      </c>
      <c r="W192" s="68"/>
      <c r="X192" s="101" t="s">
        <v>7</v>
      </c>
      <c r="Y192" s="10" t="s">
        <v>7</v>
      </c>
      <c r="Z192" s="10" t="s">
        <v>7</v>
      </c>
    </row>
    <row r="193" spans="1:26" ht="12.75">
      <c r="A193" s="22" t="s">
        <v>150</v>
      </c>
      <c r="C193" s="5">
        <f>SUM(C186:C191)</f>
        <v>0</v>
      </c>
      <c r="D193" s="5">
        <f aca="true" t="shared" si="20" ref="D193:K193">SUM(D186:D191)</f>
        <v>36501877.623324014</v>
      </c>
      <c r="E193" s="5">
        <f t="shared" si="20"/>
        <v>116540.64191789215</v>
      </c>
      <c r="F193" s="5">
        <f t="shared" si="20"/>
        <v>36385336.98140612</v>
      </c>
      <c r="G193" s="6">
        <f t="shared" si="20"/>
        <v>0</v>
      </c>
      <c r="H193" s="6">
        <f t="shared" si="20"/>
        <v>0</v>
      </c>
      <c r="I193" s="6">
        <f t="shared" si="20"/>
        <v>0</v>
      </c>
      <c r="J193" s="6">
        <f t="shared" si="20"/>
        <v>5691477</v>
      </c>
      <c r="K193" s="5">
        <f t="shared" si="20"/>
        <v>42076813.98140612</v>
      </c>
      <c r="L193" s="3"/>
      <c r="M193" s="5">
        <f>SUM(M186:M191)</f>
        <v>0</v>
      </c>
      <c r="N193" s="3"/>
      <c r="O193" s="5">
        <f>SUM(O186:O191)</f>
        <v>2720071.2696495526</v>
      </c>
      <c r="P193" s="3"/>
      <c r="Q193" s="5">
        <f>SUM(Q186:Q191)</f>
        <v>0</v>
      </c>
      <c r="R193" s="5">
        <f>SUM(R186:R191)</f>
        <v>0</v>
      </c>
      <c r="S193" s="6"/>
      <c r="T193" s="5">
        <f>SUM(T186:T191)</f>
        <v>2037970</v>
      </c>
      <c r="U193" s="5">
        <f>SUM(U186:U191)</f>
        <v>6200</v>
      </c>
      <c r="V193" s="5">
        <f>SUM(V186:V191)</f>
        <v>105525</v>
      </c>
      <c r="W193" s="5"/>
      <c r="X193" s="95">
        <f>SUM(X186:X191)</f>
        <v>5798.5</v>
      </c>
      <c r="Y193" s="11">
        <f>SUM(Y186:Y191)</f>
        <v>0</v>
      </c>
      <c r="Z193" s="11">
        <f>SUM(Z186:Z191)</f>
        <v>0</v>
      </c>
    </row>
    <row r="194" spans="1:26" ht="12.75">
      <c r="A194" s="28" t="s">
        <v>7</v>
      </c>
      <c r="B194" s="4" t="s">
        <v>7</v>
      </c>
      <c r="C194" s="15" t="s">
        <v>7</v>
      </c>
      <c r="D194" s="14" t="s">
        <v>7</v>
      </c>
      <c r="E194" s="14" t="s">
        <v>7</v>
      </c>
      <c r="F194" s="14" t="s">
        <v>7</v>
      </c>
      <c r="G194" s="15" t="s">
        <v>7</v>
      </c>
      <c r="H194" s="15" t="s">
        <v>7</v>
      </c>
      <c r="I194" s="15" t="s">
        <v>7</v>
      </c>
      <c r="J194" s="15" t="s">
        <v>7</v>
      </c>
      <c r="K194" s="15" t="s">
        <v>7</v>
      </c>
      <c r="L194" s="3"/>
      <c r="M194" s="15" t="s">
        <v>7</v>
      </c>
      <c r="N194" s="3"/>
      <c r="O194" s="15" t="s">
        <v>7</v>
      </c>
      <c r="P194" s="3"/>
      <c r="Q194" s="15" t="s">
        <v>7</v>
      </c>
      <c r="R194" s="15" t="s">
        <v>7</v>
      </c>
      <c r="S194" s="6"/>
      <c r="T194" s="15" t="s">
        <v>7</v>
      </c>
      <c r="U194" s="15" t="s">
        <v>7</v>
      </c>
      <c r="V194" s="15" t="s">
        <v>7</v>
      </c>
      <c r="W194" s="68"/>
      <c r="X194" s="101" t="s">
        <v>7</v>
      </c>
      <c r="Y194" s="10" t="s">
        <v>7</v>
      </c>
      <c r="Z194" s="10" t="s">
        <v>7</v>
      </c>
    </row>
    <row r="195" spans="1:26" ht="12.75">
      <c r="A195" s="22" t="s">
        <v>180</v>
      </c>
      <c r="C195" s="5">
        <f>SUM(C169,C176,C182,C193)</f>
        <v>0</v>
      </c>
      <c r="D195" s="5">
        <f aca="true" t="shared" si="21" ref="D195:K195">SUM(D169,D176,D182,D193)</f>
        <v>81735341.52757588</v>
      </c>
      <c r="E195" s="5">
        <f t="shared" si="21"/>
        <v>258104.81919292384</v>
      </c>
      <c r="F195" s="5">
        <f t="shared" si="21"/>
        <v>81477236.70838296</v>
      </c>
      <c r="G195" s="6">
        <f t="shared" si="21"/>
        <v>0</v>
      </c>
      <c r="H195" s="6">
        <f t="shared" si="21"/>
        <v>0</v>
      </c>
      <c r="I195" s="6">
        <f t="shared" si="21"/>
        <v>0</v>
      </c>
      <c r="J195" s="6">
        <f t="shared" si="21"/>
        <v>12149634</v>
      </c>
      <c r="K195" s="5">
        <f t="shared" si="21"/>
        <v>93626870.70838296</v>
      </c>
      <c r="L195" s="3"/>
      <c r="M195" s="5">
        <f>SUM(M169,M176,M182,M193)</f>
        <v>0</v>
      </c>
      <c r="N195" s="3"/>
      <c r="O195" s="5">
        <f>SUM(O169,O176,O182,O193)</f>
        <v>6079328.6352583505</v>
      </c>
      <c r="P195" s="3"/>
      <c r="Q195" s="5">
        <f>SUM(Q169,Q176,Q182,Q193)</f>
        <v>0</v>
      </c>
      <c r="R195" s="5">
        <f>SUM(R169,R176,R182,R193)</f>
        <v>0</v>
      </c>
      <c r="S195" s="6"/>
      <c r="T195" s="5">
        <f>SUM(T169,T176,T182,T193)</f>
        <v>4782162.5</v>
      </c>
      <c r="U195" s="5">
        <f>SUM(U169,U176,U182,U193)</f>
        <v>17050</v>
      </c>
      <c r="V195" s="5">
        <f>SUM(V169,V176,V182,V193)</f>
        <v>227465</v>
      </c>
      <c r="W195" s="5"/>
      <c r="X195" s="95">
        <f>SUM(X169,X176,X182,X193)</f>
        <v>12817</v>
      </c>
      <c r="Y195" s="11">
        <f>SUM(Y169,Y176,Y182,Y193)</f>
        <v>0</v>
      </c>
      <c r="Z195" s="11">
        <f>SUM(Z169,Z176,Z182,Z193)</f>
        <v>0</v>
      </c>
    </row>
    <row r="196" spans="1:26" ht="12.75">
      <c r="A196" s="28" t="s">
        <v>7</v>
      </c>
      <c r="B196" s="4" t="s">
        <v>7</v>
      </c>
      <c r="C196" s="15" t="s">
        <v>7</v>
      </c>
      <c r="D196" s="14" t="s">
        <v>7</v>
      </c>
      <c r="E196" s="14" t="s">
        <v>7</v>
      </c>
      <c r="F196" s="14" t="s">
        <v>7</v>
      </c>
      <c r="G196" s="15" t="s">
        <v>7</v>
      </c>
      <c r="H196" s="15" t="s">
        <v>7</v>
      </c>
      <c r="I196" s="15" t="s">
        <v>7</v>
      </c>
      <c r="J196" s="15" t="s">
        <v>7</v>
      </c>
      <c r="K196" s="15" t="s">
        <v>7</v>
      </c>
      <c r="L196" s="3"/>
      <c r="M196" s="15" t="s">
        <v>7</v>
      </c>
      <c r="N196" s="3"/>
      <c r="O196" s="15" t="s">
        <v>7</v>
      </c>
      <c r="P196" s="3"/>
      <c r="Q196" s="15" t="s">
        <v>7</v>
      </c>
      <c r="R196" s="15" t="s">
        <v>7</v>
      </c>
      <c r="S196" s="6"/>
      <c r="T196" s="15" t="s">
        <v>7</v>
      </c>
      <c r="U196" s="15" t="s">
        <v>7</v>
      </c>
      <c r="V196" s="15" t="s">
        <v>7</v>
      </c>
      <c r="W196" s="68"/>
      <c r="X196" s="101" t="s">
        <v>7</v>
      </c>
      <c r="Y196" s="10" t="s">
        <v>7</v>
      </c>
      <c r="Z196" s="10" t="s">
        <v>7</v>
      </c>
    </row>
    <row r="197" spans="1:26" ht="12.75">
      <c r="A197" s="22" t="s">
        <v>181</v>
      </c>
      <c r="B197" t="s">
        <v>240</v>
      </c>
      <c r="C197" s="5">
        <f aca="true" t="shared" si="22" ref="C197:K197">SUM(C159,C195)</f>
        <v>12502971.707875</v>
      </c>
      <c r="D197" s="5">
        <f t="shared" si="22"/>
        <v>255140170.10032806</v>
      </c>
      <c r="E197" s="5">
        <f t="shared" si="22"/>
        <v>1871159.3638875568</v>
      </c>
      <c r="F197" s="5">
        <f t="shared" si="22"/>
        <v>253269010.73644054</v>
      </c>
      <c r="G197" s="6">
        <f t="shared" si="22"/>
        <v>1252000</v>
      </c>
      <c r="H197" s="6">
        <f t="shared" si="22"/>
        <v>1302855.455356503</v>
      </c>
      <c r="I197" s="6">
        <f t="shared" si="22"/>
        <v>2554855.455356503</v>
      </c>
      <c r="J197" s="6">
        <f t="shared" si="22"/>
        <v>12149634</v>
      </c>
      <c r="K197" s="5">
        <f t="shared" si="22"/>
        <v>280476471.89967203</v>
      </c>
      <c r="L197" s="3"/>
      <c r="M197" s="5">
        <f>SUM(M159,M195)</f>
        <v>388000</v>
      </c>
      <c r="N197" s="3"/>
      <c r="O197" s="5">
        <f>SUM(O159,O195)</f>
        <v>22274568.5868574</v>
      </c>
      <c r="P197" s="3"/>
      <c r="Q197" s="5">
        <f>SUM(Q159,Q195)</f>
        <v>0</v>
      </c>
      <c r="R197" s="5">
        <f>SUM(R159,R195)</f>
        <v>0</v>
      </c>
      <c r="S197" s="6"/>
      <c r="T197" s="5">
        <f>SUM(T159,T195)</f>
        <v>20211330</v>
      </c>
      <c r="U197" s="5">
        <f>SUM(U159,U195)</f>
        <v>46810</v>
      </c>
      <c r="V197" s="5">
        <f>SUM(V159,V195)</f>
        <v>912205</v>
      </c>
      <c r="W197" s="5"/>
      <c r="X197" s="95">
        <f>SUM(X159,X195)</f>
        <v>47941.416666666664</v>
      </c>
      <c r="Y197" s="11">
        <f>SUM(Y159,Y195)</f>
        <v>0</v>
      </c>
      <c r="Z197" s="11">
        <f>SUM(Z159,Z195)</f>
        <v>0</v>
      </c>
    </row>
    <row r="198" spans="1:26" ht="12.75">
      <c r="A198" s="28" t="s">
        <v>7</v>
      </c>
      <c r="B198" s="4" t="s">
        <v>7</v>
      </c>
      <c r="C198" s="15" t="s">
        <v>7</v>
      </c>
      <c r="D198" s="14" t="s">
        <v>7</v>
      </c>
      <c r="E198" s="14" t="s">
        <v>7</v>
      </c>
      <c r="F198" s="14" t="s">
        <v>7</v>
      </c>
      <c r="G198" s="15" t="s">
        <v>7</v>
      </c>
      <c r="H198" s="15" t="s">
        <v>7</v>
      </c>
      <c r="I198" s="15" t="s">
        <v>7</v>
      </c>
      <c r="J198" s="15" t="s">
        <v>7</v>
      </c>
      <c r="K198" s="15" t="s">
        <v>7</v>
      </c>
      <c r="L198" s="3"/>
      <c r="M198" s="15" t="s">
        <v>7</v>
      </c>
      <c r="N198" s="3"/>
      <c r="O198" s="15" t="s">
        <v>7</v>
      </c>
      <c r="P198" s="3"/>
      <c r="Q198" s="15" t="s">
        <v>7</v>
      </c>
      <c r="R198" s="15" t="s">
        <v>7</v>
      </c>
      <c r="S198" s="6"/>
      <c r="T198" s="15" t="s">
        <v>7</v>
      </c>
      <c r="U198" s="15" t="s">
        <v>7</v>
      </c>
      <c r="V198" s="15" t="s">
        <v>7</v>
      </c>
      <c r="W198" s="68"/>
      <c r="X198" s="101" t="s">
        <v>7</v>
      </c>
      <c r="Y198" s="10" t="s">
        <v>7</v>
      </c>
      <c r="Z198" s="10" t="s">
        <v>7</v>
      </c>
    </row>
    <row r="199" spans="1:26" ht="12.75">
      <c r="A199" s="22" t="s">
        <v>188</v>
      </c>
      <c r="C199" s="6"/>
      <c r="D199" s="5"/>
      <c r="E199" s="5"/>
      <c r="F199" s="5"/>
      <c r="G199" s="6"/>
      <c r="H199" s="6"/>
      <c r="I199" s="6"/>
      <c r="J199" s="6"/>
      <c r="K199" s="6"/>
      <c r="L199" s="3"/>
      <c r="M199" s="3"/>
      <c r="N199" s="3"/>
      <c r="O199" s="6"/>
      <c r="P199" s="3"/>
      <c r="Q199" s="6"/>
      <c r="R199" s="6"/>
      <c r="S199" s="6"/>
      <c r="T199" s="6"/>
      <c r="U199" s="6"/>
      <c r="V199" s="6"/>
      <c r="W199" s="68"/>
      <c r="Y199" s="12"/>
      <c r="Z199" s="12"/>
    </row>
    <row r="200" spans="1:34" ht="12.75">
      <c r="A200" s="22" t="s">
        <v>151</v>
      </c>
      <c r="B200" s="3">
        <v>3417025</v>
      </c>
      <c r="C200" s="6">
        <v>0</v>
      </c>
      <c r="D200" s="5">
        <v>0</v>
      </c>
      <c r="E200" s="5">
        <v>0</v>
      </c>
      <c r="F200" s="5">
        <f aca="true" t="shared" si="23" ref="F200:F212">SUM(D200-E200)</f>
        <v>0</v>
      </c>
      <c r="G200" s="5">
        <v>2720000</v>
      </c>
      <c r="H200" s="5">
        <v>2063721.9428613263</v>
      </c>
      <c r="I200" s="6">
        <f aca="true" t="shared" si="24" ref="I200:I212">SUM(G200:H200)</f>
        <v>4783721.942861326</v>
      </c>
      <c r="J200" s="5">
        <v>0</v>
      </c>
      <c r="K200" s="6">
        <f aca="true" t="shared" si="25" ref="K200:K212">SUM(C200,F200,I200,J200)</f>
        <v>4783721.942861326</v>
      </c>
      <c r="L200" s="3"/>
      <c r="M200" s="3"/>
      <c r="N200" s="3"/>
      <c r="O200" s="5">
        <v>0</v>
      </c>
      <c r="P200" s="3"/>
      <c r="Q200" s="6"/>
      <c r="R200" s="6"/>
      <c r="S200" s="6"/>
      <c r="T200" s="5">
        <f>VLOOKUP(B200,PP!C:L,8,FALSE)</f>
        <v>136965</v>
      </c>
      <c r="U200" s="5">
        <f>VLOOKUP(B200,PP!C:L,9,FALSE)</f>
        <v>0</v>
      </c>
      <c r="V200" s="5">
        <f>VLOOKUP(B200,PP!C:L,10,FALSE)</f>
        <v>4690</v>
      </c>
      <c r="W200" s="68"/>
      <c r="X200" s="103">
        <v>0</v>
      </c>
      <c r="Y200" s="13"/>
      <c r="Z200" s="13"/>
      <c r="AB200" s="5"/>
      <c r="AC200" s="5"/>
      <c r="AD200" s="5"/>
      <c r="AF200" s="5"/>
      <c r="AG200" s="5"/>
      <c r="AH200" s="5"/>
    </row>
    <row r="201" spans="1:34" ht="12.75">
      <c r="A201" s="22" t="s">
        <v>214</v>
      </c>
      <c r="B201" s="3">
        <v>3417069</v>
      </c>
      <c r="C201" s="6">
        <v>0</v>
      </c>
      <c r="D201" s="5">
        <v>0</v>
      </c>
      <c r="E201" s="5">
        <v>0</v>
      </c>
      <c r="F201" s="5">
        <f t="shared" si="23"/>
        <v>0</v>
      </c>
      <c r="G201" s="5">
        <v>1600000</v>
      </c>
      <c r="H201" s="5">
        <v>1003736.0534011712</v>
      </c>
      <c r="I201" s="6">
        <f t="shared" si="24"/>
        <v>2603736.053401171</v>
      </c>
      <c r="J201" s="5">
        <v>0</v>
      </c>
      <c r="K201" s="6">
        <f t="shared" si="25"/>
        <v>2603736.053401171</v>
      </c>
      <c r="L201" s="3"/>
      <c r="M201" s="3"/>
      <c r="N201" s="3"/>
      <c r="O201" s="5">
        <v>0</v>
      </c>
      <c r="P201" s="3"/>
      <c r="Q201" s="6"/>
      <c r="R201" s="6"/>
      <c r="T201" s="5">
        <f>VLOOKUP(B201,PP!C:L,8,FALSE)</f>
        <v>77785</v>
      </c>
      <c r="U201" s="5">
        <f>VLOOKUP(B201,PP!C:L,9,FALSE)</f>
        <v>0</v>
      </c>
      <c r="V201" s="5">
        <f>VLOOKUP(B201,PP!C:L,10,FALSE)</f>
        <v>2345</v>
      </c>
      <c r="W201" s="68"/>
      <c r="X201" s="103">
        <v>0</v>
      </c>
      <c r="Y201" s="13"/>
      <c r="Z201" s="13"/>
      <c r="AB201" s="5"/>
      <c r="AC201" s="5"/>
      <c r="AD201" s="5"/>
      <c r="AF201" s="5"/>
      <c r="AG201" s="5"/>
      <c r="AH201" s="5"/>
    </row>
    <row r="202" spans="1:34" ht="12.75">
      <c r="A202" s="22" t="s">
        <v>152</v>
      </c>
      <c r="B202" s="3">
        <v>3417070</v>
      </c>
      <c r="C202" s="6">
        <v>0</v>
      </c>
      <c r="D202" s="5">
        <v>0</v>
      </c>
      <c r="E202" s="5">
        <v>0</v>
      </c>
      <c r="F202" s="5">
        <f t="shared" si="23"/>
        <v>0</v>
      </c>
      <c r="G202" s="5">
        <v>2420000.0000000005</v>
      </c>
      <c r="H202" s="5">
        <v>1560651.3464214448</v>
      </c>
      <c r="I202" s="6">
        <f t="shared" si="24"/>
        <v>3980651.3464214453</v>
      </c>
      <c r="J202" s="5">
        <v>0</v>
      </c>
      <c r="K202" s="6">
        <f t="shared" si="25"/>
        <v>3980651.3464214453</v>
      </c>
      <c r="L202" s="3"/>
      <c r="M202" s="3"/>
      <c r="N202" s="3"/>
      <c r="O202" s="5">
        <v>0</v>
      </c>
      <c r="P202" s="3"/>
      <c r="Q202" s="6"/>
      <c r="R202" s="6"/>
      <c r="T202" s="5">
        <f>VLOOKUP(B202,PP!C:L,8,FALSE)</f>
        <v>132945</v>
      </c>
      <c r="U202" s="5">
        <f>VLOOKUP(B202,PP!C:L,9,FALSE)</f>
        <v>0</v>
      </c>
      <c r="V202" s="5">
        <f>VLOOKUP(B202,PP!C:L,10,FALSE)</f>
        <v>11725</v>
      </c>
      <c r="W202" s="68"/>
      <c r="X202" s="103">
        <v>0</v>
      </c>
      <c r="Y202" s="13"/>
      <c r="Z202" s="13"/>
      <c r="AB202" s="5"/>
      <c r="AC202" s="5"/>
      <c r="AD202" s="5"/>
      <c r="AF202" s="5"/>
      <c r="AG202" s="5"/>
      <c r="AH202" s="5"/>
    </row>
    <row r="203" spans="1:34" ht="12.75">
      <c r="A203" s="22" t="s">
        <v>153</v>
      </c>
      <c r="B203" s="3">
        <v>3417042</v>
      </c>
      <c r="C203" s="6">
        <v>0</v>
      </c>
      <c r="D203" s="5">
        <v>0</v>
      </c>
      <c r="E203" s="5">
        <v>0</v>
      </c>
      <c r="F203" s="5">
        <f t="shared" si="23"/>
        <v>0</v>
      </c>
      <c r="G203" s="5">
        <v>680000</v>
      </c>
      <c r="H203" s="5">
        <v>598670.3827039509</v>
      </c>
      <c r="I203" s="6">
        <f t="shared" si="24"/>
        <v>1278670.3827039509</v>
      </c>
      <c r="J203" s="5">
        <v>0</v>
      </c>
      <c r="K203" s="6">
        <f t="shared" si="25"/>
        <v>1278670.3827039509</v>
      </c>
      <c r="L203" s="3"/>
      <c r="M203" s="3"/>
      <c r="N203" s="3"/>
      <c r="O203" s="5">
        <v>0</v>
      </c>
      <c r="P203" s="3"/>
      <c r="Q203" s="6"/>
      <c r="R203" s="6"/>
      <c r="T203" s="5">
        <f>VLOOKUP(B203,PP!C:L,8,FALSE)</f>
        <v>53480</v>
      </c>
      <c r="U203" s="5">
        <f>VLOOKUP(B203,PP!C:L,9,FALSE)</f>
        <v>0</v>
      </c>
      <c r="V203" s="5">
        <f>VLOOKUP(B203,PP!C:L,10,FALSE)</f>
        <v>0</v>
      </c>
      <c r="W203" s="68"/>
      <c r="X203" s="103">
        <v>0</v>
      </c>
      <c r="Y203" s="13"/>
      <c r="Z203" s="13"/>
      <c r="AB203" s="5"/>
      <c r="AC203" s="5"/>
      <c r="AD203" s="5"/>
      <c r="AF203" s="5"/>
      <c r="AG203" s="5"/>
      <c r="AH203" s="5"/>
    </row>
    <row r="204" spans="1:34" ht="12.75">
      <c r="A204" s="22" t="s">
        <v>154</v>
      </c>
      <c r="B204" s="3">
        <v>3417045</v>
      </c>
      <c r="C204" s="6">
        <v>0</v>
      </c>
      <c r="D204" s="5">
        <v>0</v>
      </c>
      <c r="E204" s="5">
        <v>0</v>
      </c>
      <c r="F204" s="5">
        <f>SUM(D204-E204)</f>
        <v>0</v>
      </c>
      <c r="G204" s="5">
        <v>579999.9999999999</v>
      </c>
      <c r="H204" s="5">
        <v>521101.9110408185</v>
      </c>
      <c r="I204" s="6">
        <f t="shared" si="24"/>
        <v>1101101.9110408183</v>
      </c>
      <c r="J204" s="5">
        <v>0</v>
      </c>
      <c r="K204" s="6">
        <f t="shared" si="25"/>
        <v>1101101.9110408183</v>
      </c>
      <c r="L204" s="3"/>
      <c r="M204" s="3"/>
      <c r="N204" s="3"/>
      <c r="O204" s="5">
        <v>0</v>
      </c>
      <c r="P204" s="3"/>
      <c r="Q204" s="6"/>
      <c r="R204" s="6"/>
      <c r="T204" s="5">
        <f>VLOOKUP(B204,PP!C:L,8,FALSE)</f>
        <v>64560</v>
      </c>
      <c r="U204" s="5">
        <f>VLOOKUP(B204,PP!C:L,9,FALSE)</f>
        <v>0</v>
      </c>
      <c r="V204" s="5">
        <f>VLOOKUP(B204,PP!C:L,10,FALSE)</f>
        <v>0</v>
      </c>
      <c r="W204" s="68"/>
      <c r="X204" s="103">
        <v>0</v>
      </c>
      <c r="Y204" s="13"/>
      <c r="Z204" s="13"/>
      <c r="AB204" s="5"/>
      <c r="AC204" s="5"/>
      <c r="AD204" s="5"/>
      <c r="AF204" s="5"/>
      <c r="AG204" s="5"/>
      <c r="AH204" s="5"/>
    </row>
    <row r="205" spans="1:34" ht="12.75">
      <c r="A205" s="22" t="s">
        <v>155</v>
      </c>
      <c r="B205" s="3">
        <v>3417065</v>
      </c>
      <c r="C205" s="6">
        <v>0</v>
      </c>
      <c r="D205" s="5">
        <v>0</v>
      </c>
      <c r="E205" s="5">
        <v>0</v>
      </c>
      <c r="F205" s="5">
        <f t="shared" si="23"/>
        <v>0</v>
      </c>
      <c r="G205" s="5">
        <v>650000</v>
      </c>
      <c r="H205" s="5">
        <v>564769.6966914441</v>
      </c>
      <c r="I205" s="6">
        <f t="shared" si="24"/>
        <v>1214769.6966914441</v>
      </c>
      <c r="J205" s="5">
        <v>0</v>
      </c>
      <c r="K205" s="6">
        <f t="shared" si="25"/>
        <v>1214769.6966914441</v>
      </c>
      <c r="L205" s="3"/>
      <c r="M205" s="3"/>
      <c r="N205" s="3"/>
      <c r="O205" s="5">
        <v>0</v>
      </c>
      <c r="P205" s="3"/>
      <c r="Q205" s="6"/>
      <c r="R205" s="6"/>
      <c r="T205" s="5">
        <f>VLOOKUP(B205,PP!C:L,8,FALSE)</f>
        <v>45690</v>
      </c>
      <c r="U205" s="5">
        <f>VLOOKUP(B205,PP!C:L,9,FALSE)</f>
        <v>0</v>
      </c>
      <c r="V205" s="5">
        <f>VLOOKUP(B205,PP!C:L,10,FALSE)</f>
        <v>0</v>
      </c>
      <c r="W205" s="68"/>
      <c r="X205" s="103">
        <v>0</v>
      </c>
      <c r="Y205" s="13"/>
      <c r="Z205" s="13"/>
      <c r="AB205" s="5"/>
      <c r="AC205" s="5"/>
      <c r="AD205" s="5"/>
      <c r="AF205" s="5"/>
      <c r="AG205" s="5"/>
      <c r="AH205" s="5"/>
    </row>
    <row r="206" spans="1:34" ht="12.75">
      <c r="A206" s="22" t="s">
        <v>156</v>
      </c>
      <c r="B206" s="3">
        <v>3417054</v>
      </c>
      <c r="C206" s="6">
        <v>0</v>
      </c>
      <c r="D206" s="5">
        <v>0</v>
      </c>
      <c r="E206" s="5">
        <v>0</v>
      </c>
      <c r="F206" s="5">
        <f t="shared" si="23"/>
        <v>0</v>
      </c>
      <c r="G206" s="5">
        <v>1350000</v>
      </c>
      <c r="H206" s="5">
        <v>1285086.9640360856</v>
      </c>
      <c r="I206" s="6">
        <f t="shared" si="24"/>
        <v>2635086.9640360856</v>
      </c>
      <c r="J206" s="5">
        <v>0</v>
      </c>
      <c r="K206" s="6">
        <f t="shared" si="25"/>
        <v>2635086.9640360856</v>
      </c>
      <c r="L206" s="3"/>
      <c r="M206" s="3"/>
      <c r="N206" s="3"/>
      <c r="O206" s="5">
        <v>0</v>
      </c>
      <c r="P206" s="3"/>
      <c r="Q206" s="6"/>
      <c r="R206" s="6"/>
      <c r="T206" s="5">
        <f>VLOOKUP(B206,PP!C:L,8,FALSE)</f>
        <v>95495</v>
      </c>
      <c r="U206" s="5">
        <f>VLOOKUP(B206,PP!C:L,9,FALSE)</f>
        <v>310</v>
      </c>
      <c r="V206" s="5">
        <f>VLOOKUP(B206,PP!C:L,10,FALSE)</f>
        <v>7035</v>
      </c>
      <c r="W206" s="68"/>
      <c r="X206" s="103">
        <v>0</v>
      </c>
      <c r="Y206" s="13"/>
      <c r="Z206" s="13"/>
      <c r="AB206" s="5"/>
      <c r="AC206" s="5"/>
      <c r="AD206" s="5"/>
      <c r="AF206" s="5"/>
      <c r="AG206" s="5"/>
      <c r="AH206" s="5"/>
    </row>
    <row r="207" spans="1:34" ht="12.75">
      <c r="A207" s="22" t="s">
        <v>157</v>
      </c>
      <c r="B207" s="3">
        <v>3417051</v>
      </c>
      <c r="C207" s="6">
        <v>0</v>
      </c>
      <c r="D207" s="5">
        <v>0</v>
      </c>
      <c r="E207" s="5">
        <v>0</v>
      </c>
      <c r="F207" s="5">
        <f t="shared" si="23"/>
        <v>0</v>
      </c>
      <c r="G207" s="5">
        <v>1340833.3333333333</v>
      </c>
      <c r="H207" s="5">
        <v>1140221.887144234</v>
      </c>
      <c r="I207" s="6">
        <f t="shared" si="24"/>
        <v>2481055.220477567</v>
      </c>
      <c r="J207" s="5">
        <v>0</v>
      </c>
      <c r="K207" s="6">
        <f t="shared" si="25"/>
        <v>2481055.220477567</v>
      </c>
      <c r="L207" s="3"/>
      <c r="M207" s="3"/>
      <c r="N207" s="3"/>
      <c r="O207" s="5">
        <v>0</v>
      </c>
      <c r="P207" s="3"/>
      <c r="Q207" s="6"/>
      <c r="R207" s="6"/>
      <c r="T207" s="5">
        <f>VLOOKUP(B207,PP!C:L,8,FALSE)</f>
        <v>43930</v>
      </c>
      <c r="U207" s="5">
        <f>VLOOKUP(B207,PP!C:L,9,FALSE)</f>
        <v>0</v>
      </c>
      <c r="V207" s="5">
        <f>VLOOKUP(B207,PP!C:L,10,FALSE)</f>
        <v>9380</v>
      </c>
      <c r="W207" s="68"/>
      <c r="X207" s="103">
        <v>0</v>
      </c>
      <c r="Y207" s="13"/>
      <c r="Z207" s="13"/>
      <c r="AB207" s="5"/>
      <c r="AC207" s="5"/>
      <c r="AD207" s="5"/>
      <c r="AF207" s="5"/>
      <c r="AG207" s="5"/>
      <c r="AH207" s="5"/>
    </row>
    <row r="208" spans="1:34" ht="12.75">
      <c r="A208" s="22" t="s">
        <v>158</v>
      </c>
      <c r="B208" s="3">
        <v>3417063</v>
      </c>
      <c r="C208" s="6">
        <v>0</v>
      </c>
      <c r="D208" s="5">
        <v>0</v>
      </c>
      <c r="E208" s="5">
        <v>0</v>
      </c>
      <c r="F208" s="5">
        <f t="shared" si="23"/>
        <v>0</v>
      </c>
      <c r="G208" s="5">
        <v>1450000</v>
      </c>
      <c r="H208" s="5">
        <v>1344146.4347749043</v>
      </c>
      <c r="I208" s="6">
        <f t="shared" si="24"/>
        <v>2794146.4347749045</v>
      </c>
      <c r="J208" s="5">
        <v>0</v>
      </c>
      <c r="K208" s="6">
        <f t="shared" si="25"/>
        <v>2794146.4347749045</v>
      </c>
      <c r="L208" s="3"/>
      <c r="M208" s="3"/>
      <c r="N208" s="3"/>
      <c r="O208" s="5">
        <v>0</v>
      </c>
      <c r="P208" s="3"/>
      <c r="Q208" s="6"/>
      <c r="R208" s="6"/>
      <c r="T208" s="5">
        <f>VLOOKUP(B208,PP!C:L,8,FALSE)</f>
        <v>108945</v>
      </c>
      <c r="U208" s="5">
        <f>VLOOKUP(B208,PP!C:L,9,FALSE)</f>
        <v>0</v>
      </c>
      <c r="V208" s="5">
        <f>VLOOKUP(B208,PP!C:L,10,FALSE)</f>
        <v>4690</v>
      </c>
      <c r="W208" s="68"/>
      <c r="X208" s="103">
        <v>0</v>
      </c>
      <c r="Y208" s="13"/>
      <c r="Z208" s="13"/>
      <c r="AB208" s="5"/>
      <c r="AC208" s="5"/>
      <c r="AD208" s="5"/>
      <c r="AF208" s="5"/>
      <c r="AG208" s="5"/>
      <c r="AH208" s="5"/>
    </row>
    <row r="209" spans="1:34" ht="12.75">
      <c r="A209" s="22" t="s">
        <v>159</v>
      </c>
      <c r="B209" s="3">
        <v>3417052</v>
      </c>
      <c r="C209" s="6">
        <v>0</v>
      </c>
      <c r="D209" s="5">
        <v>0</v>
      </c>
      <c r="E209" s="5">
        <v>0</v>
      </c>
      <c r="F209" s="5">
        <f t="shared" si="23"/>
        <v>0</v>
      </c>
      <c r="G209" s="5">
        <v>1397500</v>
      </c>
      <c r="H209" s="5">
        <v>1277896.625982989</v>
      </c>
      <c r="I209" s="6">
        <f t="shared" si="24"/>
        <v>2675396.625982989</v>
      </c>
      <c r="J209" s="5">
        <v>0</v>
      </c>
      <c r="K209" s="6">
        <f t="shared" si="25"/>
        <v>2675396.625982989</v>
      </c>
      <c r="L209" s="3"/>
      <c r="M209" s="3"/>
      <c r="N209" s="3"/>
      <c r="O209" s="5">
        <v>0</v>
      </c>
      <c r="P209" s="3"/>
      <c r="Q209" s="6"/>
      <c r="R209" s="6"/>
      <c r="T209" s="5">
        <f>VLOOKUP(B209,PP!C:L,8,FALSE)</f>
        <v>42975</v>
      </c>
      <c r="U209" s="5">
        <f>VLOOKUP(B209,PP!C:L,9,FALSE)</f>
        <v>0</v>
      </c>
      <c r="V209" s="5">
        <f>VLOOKUP(B209,PP!C:L,10,FALSE)</f>
        <v>2345</v>
      </c>
      <c r="W209" s="68"/>
      <c r="X209" s="103">
        <v>0</v>
      </c>
      <c r="Y209" s="13"/>
      <c r="Z209" s="13"/>
      <c r="AB209" s="5"/>
      <c r="AC209" s="5"/>
      <c r="AD209" s="5"/>
      <c r="AF209" s="5"/>
      <c r="AG209" s="5"/>
      <c r="AH209" s="5"/>
    </row>
    <row r="210" spans="1:34" ht="12.75">
      <c r="A210" s="22" t="s">
        <v>160</v>
      </c>
      <c r="B210" s="3">
        <v>3417059</v>
      </c>
      <c r="C210" s="6">
        <v>0</v>
      </c>
      <c r="D210" s="5">
        <v>0</v>
      </c>
      <c r="E210" s="5">
        <v>0</v>
      </c>
      <c r="F210" s="5">
        <f t="shared" si="23"/>
        <v>0</v>
      </c>
      <c r="G210" s="5">
        <v>780000</v>
      </c>
      <c r="H210" s="5">
        <v>2055296.159579771</v>
      </c>
      <c r="I210" s="6">
        <f t="shared" si="24"/>
        <v>2835296.159579771</v>
      </c>
      <c r="J210" s="5">
        <v>0</v>
      </c>
      <c r="K210" s="6">
        <f t="shared" si="25"/>
        <v>2835296.159579771</v>
      </c>
      <c r="L210" s="3"/>
      <c r="M210" s="3"/>
      <c r="N210" s="3"/>
      <c r="O210" s="5">
        <v>0</v>
      </c>
      <c r="P210" s="3"/>
      <c r="Q210" s="6"/>
      <c r="R210" s="6"/>
      <c r="T210" s="5">
        <f>VLOOKUP(B210,PP!C:L,8,FALSE)</f>
        <v>34380</v>
      </c>
      <c r="U210" s="5">
        <f>VLOOKUP(B210,PP!C:L,9,FALSE)</f>
        <v>0</v>
      </c>
      <c r="V210" s="5">
        <f>VLOOKUP(B210,PP!C:L,10,FALSE)</f>
        <v>0</v>
      </c>
      <c r="W210" s="68"/>
      <c r="X210" s="103">
        <v>0</v>
      </c>
      <c r="Y210" s="13"/>
      <c r="Z210" s="13"/>
      <c r="AB210" s="5"/>
      <c r="AC210" s="5"/>
      <c r="AD210" s="5"/>
      <c r="AF210" s="5"/>
      <c r="AG210" s="5"/>
      <c r="AH210" s="5"/>
    </row>
    <row r="211" spans="1:34" ht="12.75">
      <c r="A211" s="22" t="s">
        <v>161</v>
      </c>
      <c r="B211" s="3">
        <v>3417039</v>
      </c>
      <c r="C211" s="6">
        <v>0</v>
      </c>
      <c r="D211" s="5">
        <v>0</v>
      </c>
      <c r="E211" s="5">
        <v>0</v>
      </c>
      <c r="F211" s="5">
        <f t="shared" si="23"/>
        <v>0</v>
      </c>
      <c r="G211" s="5">
        <v>700000</v>
      </c>
      <c r="H211" s="5">
        <v>732215.4122594793</v>
      </c>
      <c r="I211" s="6">
        <f t="shared" si="24"/>
        <v>1432215.4122594793</v>
      </c>
      <c r="J211" s="5">
        <v>0</v>
      </c>
      <c r="K211" s="6">
        <f t="shared" si="25"/>
        <v>1432215.4122594793</v>
      </c>
      <c r="L211" s="3"/>
      <c r="M211" s="3"/>
      <c r="N211" s="3"/>
      <c r="O211" s="5">
        <v>0</v>
      </c>
      <c r="P211" s="3"/>
      <c r="Q211" s="6"/>
      <c r="R211" s="6"/>
      <c r="T211" s="5">
        <f>VLOOKUP(B211,PP!C:L,8,FALSE)</f>
        <v>52915</v>
      </c>
      <c r="U211" s="5">
        <f>VLOOKUP(B211,PP!C:L,9,FALSE)</f>
        <v>0</v>
      </c>
      <c r="V211" s="5">
        <f>VLOOKUP(B211,PP!C:L,10,FALSE)</f>
        <v>0</v>
      </c>
      <c r="W211" s="68"/>
      <c r="X211" s="103">
        <v>0</v>
      </c>
      <c r="Y211" s="13"/>
      <c r="Z211" s="13"/>
      <c r="AB211" s="5"/>
      <c r="AC211" s="5"/>
      <c r="AD211" s="5"/>
      <c r="AF211" s="5"/>
      <c r="AG211" s="5"/>
      <c r="AH211" s="5"/>
    </row>
    <row r="212" spans="1:34" ht="12.75">
      <c r="A212" s="22" t="s">
        <v>215</v>
      </c>
      <c r="B212" s="3">
        <v>3411108</v>
      </c>
      <c r="C212" s="6">
        <v>0</v>
      </c>
      <c r="D212" s="5">
        <v>0</v>
      </c>
      <c r="E212" s="5">
        <v>0</v>
      </c>
      <c r="F212" s="5">
        <f t="shared" si="23"/>
        <v>0</v>
      </c>
      <c r="G212" s="5">
        <v>1060000</v>
      </c>
      <c r="H212" s="5">
        <v>1558916.8001023778</v>
      </c>
      <c r="I212" s="6">
        <f t="shared" si="24"/>
        <v>2618916.800102378</v>
      </c>
      <c r="J212" s="5">
        <v>0</v>
      </c>
      <c r="K212" s="6">
        <f t="shared" si="25"/>
        <v>2618916.800102378</v>
      </c>
      <c r="L212" s="3"/>
      <c r="M212" s="3"/>
      <c r="N212" s="3"/>
      <c r="O212" s="5">
        <v>0</v>
      </c>
      <c r="P212" s="3"/>
      <c r="Q212" s="6"/>
      <c r="R212" s="6"/>
      <c r="T212" s="5">
        <f>VLOOKUP(B212,PP!C:L,8,FALSE)</f>
        <v>44702.5</v>
      </c>
      <c r="U212" s="5">
        <f>VLOOKUP(B212,PP!C:L,9,FALSE)</f>
        <v>0</v>
      </c>
      <c r="V212" s="5">
        <f>VLOOKUP(B212,PP!C:L,10,FALSE)</f>
        <v>0</v>
      </c>
      <c r="W212" s="68"/>
      <c r="X212" s="103">
        <v>0</v>
      </c>
      <c r="Y212" s="13"/>
      <c r="Z212" s="13"/>
      <c r="AB212" s="5"/>
      <c r="AC212" s="5"/>
      <c r="AD212" s="5"/>
      <c r="AF212" s="5"/>
      <c r="AG212" s="5"/>
      <c r="AH212" s="5"/>
    </row>
    <row r="213" spans="1:26" ht="12.75">
      <c r="A213" s="28" t="s">
        <v>7</v>
      </c>
      <c r="B213" s="4" t="s">
        <v>7</v>
      </c>
      <c r="C213" s="15" t="s">
        <v>7</v>
      </c>
      <c r="D213" s="14" t="s">
        <v>7</v>
      </c>
      <c r="E213" s="14" t="s">
        <v>7</v>
      </c>
      <c r="F213" s="14" t="s">
        <v>7</v>
      </c>
      <c r="G213" s="15" t="s">
        <v>7</v>
      </c>
      <c r="H213" s="15" t="s">
        <v>7</v>
      </c>
      <c r="I213" s="15" t="s">
        <v>7</v>
      </c>
      <c r="J213" s="15" t="s">
        <v>7</v>
      </c>
      <c r="K213" s="15" t="s">
        <v>7</v>
      </c>
      <c r="L213" s="3"/>
      <c r="M213" s="15" t="s">
        <v>7</v>
      </c>
      <c r="N213" s="3"/>
      <c r="O213" s="15" t="s">
        <v>7</v>
      </c>
      <c r="P213" s="3"/>
      <c r="Q213" s="15" t="s">
        <v>7</v>
      </c>
      <c r="R213" s="15" t="s">
        <v>7</v>
      </c>
      <c r="T213" s="15" t="s">
        <v>7</v>
      </c>
      <c r="U213" s="15" t="s">
        <v>7</v>
      </c>
      <c r="V213" s="15" t="s">
        <v>7</v>
      </c>
      <c r="W213" s="68"/>
      <c r="X213" s="101" t="s">
        <v>7</v>
      </c>
      <c r="Y213" s="10" t="s">
        <v>7</v>
      </c>
      <c r="Z213" s="10" t="s">
        <v>7</v>
      </c>
    </row>
    <row r="214" spans="1:26" ht="12.75">
      <c r="A214" s="22" t="s">
        <v>457</v>
      </c>
      <c r="C214" s="5">
        <f>SUM(C200:C212)</f>
        <v>0</v>
      </c>
      <c r="D214" s="5">
        <f aca="true" t="shared" si="26" ref="D214:K214">SUM(D200:D212)</f>
        <v>0</v>
      </c>
      <c r="E214" s="5">
        <f t="shared" si="26"/>
        <v>0</v>
      </c>
      <c r="F214" s="5">
        <f t="shared" si="26"/>
        <v>0</v>
      </c>
      <c r="G214" s="6">
        <f t="shared" si="26"/>
        <v>16728333.333333334</v>
      </c>
      <c r="H214" s="6">
        <f t="shared" si="26"/>
        <v>15706431.616999995</v>
      </c>
      <c r="I214" s="6">
        <f t="shared" si="26"/>
        <v>32434764.95033333</v>
      </c>
      <c r="J214" s="6">
        <f t="shared" si="26"/>
        <v>0</v>
      </c>
      <c r="K214" s="5">
        <f t="shared" si="26"/>
        <v>32434764.95033333</v>
      </c>
      <c r="L214" s="3"/>
      <c r="M214" s="5">
        <f>SUM(M200:M212)</f>
        <v>0</v>
      </c>
      <c r="N214" s="3"/>
      <c r="O214" s="5">
        <f>SUM(O200:O212)</f>
        <v>0</v>
      </c>
      <c r="P214" s="3"/>
      <c r="Q214" s="5">
        <f>SUM(Q200:Q212)</f>
        <v>0</v>
      </c>
      <c r="R214" s="5">
        <f>SUM(R200:R212)</f>
        <v>0</v>
      </c>
      <c r="T214" s="5">
        <f>SUM(T200:T212)</f>
        <v>934767.5</v>
      </c>
      <c r="U214" s="5">
        <f>SUM(U200:U212)</f>
        <v>310</v>
      </c>
      <c r="V214" s="5">
        <f>SUM(V200:V212)</f>
        <v>42210</v>
      </c>
      <c r="W214" s="5"/>
      <c r="X214" s="95">
        <f>SUM(X200:X212)</f>
        <v>0</v>
      </c>
      <c r="Y214" s="13">
        <f>SUM(Y200:Y212)</f>
        <v>0</v>
      </c>
      <c r="Z214" s="13">
        <f>SUM(Z200:Z212)</f>
        <v>0</v>
      </c>
    </row>
    <row r="215" spans="1:26" ht="12.75">
      <c r="A215" s="28" t="s">
        <v>7</v>
      </c>
      <c r="B215" s="4" t="s">
        <v>7</v>
      </c>
      <c r="C215" s="15" t="s">
        <v>7</v>
      </c>
      <c r="D215" s="14" t="s">
        <v>7</v>
      </c>
      <c r="E215" s="14" t="s">
        <v>7</v>
      </c>
      <c r="F215" s="14" t="s">
        <v>7</v>
      </c>
      <c r="G215" s="15" t="s">
        <v>7</v>
      </c>
      <c r="H215" s="15" t="s">
        <v>7</v>
      </c>
      <c r="I215" s="15" t="s">
        <v>7</v>
      </c>
      <c r="J215" s="15" t="s">
        <v>7</v>
      </c>
      <c r="K215" s="15" t="s">
        <v>7</v>
      </c>
      <c r="L215" s="3"/>
      <c r="M215" s="15" t="s">
        <v>7</v>
      </c>
      <c r="N215" s="3"/>
      <c r="O215" s="15" t="s">
        <v>7</v>
      </c>
      <c r="P215" s="3"/>
      <c r="Q215" s="15" t="s">
        <v>7</v>
      </c>
      <c r="R215" s="15" t="s">
        <v>7</v>
      </c>
      <c r="T215" s="15" t="s">
        <v>7</v>
      </c>
      <c r="U215" s="15" t="s">
        <v>7</v>
      </c>
      <c r="V215" s="15" t="s">
        <v>7</v>
      </c>
      <c r="W215" s="68"/>
      <c r="X215" s="101" t="s">
        <v>7</v>
      </c>
      <c r="Y215" s="10" t="s">
        <v>7</v>
      </c>
      <c r="Z215" s="10" t="s">
        <v>7</v>
      </c>
    </row>
    <row r="216" spans="1:34" ht="12.75">
      <c r="A216" s="22" t="s">
        <v>268</v>
      </c>
      <c r="C216" s="7">
        <f>SUM(C197,C214)</f>
        <v>12502971.707875</v>
      </c>
      <c r="D216" s="7">
        <f aca="true" t="shared" si="27" ref="D216:K216">SUM(D197,D214)</f>
        <v>255140170.10032806</v>
      </c>
      <c r="E216" s="7">
        <f t="shared" si="27"/>
        <v>1871159.3638875568</v>
      </c>
      <c r="F216" s="7">
        <f t="shared" si="27"/>
        <v>253269010.73644054</v>
      </c>
      <c r="G216" s="7">
        <f t="shared" si="27"/>
        <v>17980333.333333336</v>
      </c>
      <c r="H216" s="7">
        <f t="shared" si="27"/>
        <v>17009287.0723565</v>
      </c>
      <c r="I216" s="7">
        <f t="shared" si="27"/>
        <v>34989620.405689836</v>
      </c>
      <c r="J216" s="7">
        <f t="shared" si="27"/>
        <v>12149634</v>
      </c>
      <c r="K216" s="7">
        <f t="shared" si="27"/>
        <v>312911236.8500054</v>
      </c>
      <c r="L216" s="3"/>
      <c r="M216" s="7">
        <f>SUM(M197,M214)</f>
        <v>388000</v>
      </c>
      <c r="N216" s="3"/>
      <c r="O216" s="7">
        <f>SUM(O197,O214)</f>
        <v>22274568.5868574</v>
      </c>
      <c r="P216" s="3"/>
      <c r="Q216" s="7">
        <f>SUM(Q197,Q214)</f>
        <v>0</v>
      </c>
      <c r="R216" s="7">
        <f>SUM(R197,R214)</f>
        <v>0</v>
      </c>
      <c r="T216" s="7">
        <f>SUM(T197,T214)</f>
        <v>21146097.5</v>
      </c>
      <c r="U216" s="7">
        <f>SUM(U197,U214)</f>
        <v>47120</v>
      </c>
      <c r="V216" s="7">
        <f>SUM(V197,V214)</f>
        <v>954415</v>
      </c>
      <c r="W216" s="7"/>
      <c r="X216" s="104">
        <f>SUM(X197,X214)</f>
        <v>47941.416666666664</v>
      </c>
      <c r="Y216" s="13">
        <f>SUM(Y197,Y214)</f>
        <v>0</v>
      </c>
      <c r="Z216" s="13">
        <f>SUM(Z197,Z214)</f>
        <v>0</v>
      </c>
      <c r="AB216" s="5"/>
      <c r="AC216" s="5"/>
      <c r="AD216" s="5"/>
      <c r="AF216" s="5"/>
      <c r="AG216" s="5"/>
      <c r="AH216" s="5"/>
    </row>
    <row r="217" spans="1:26" ht="12.75">
      <c r="A217" s="28" t="s">
        <v>7</v>
      </c>
      <c r="B217" s="4" t="s">
        <v>7</v>
      </c>
      <c r="C217" s="15" t="s">
        <v>7</v>
      </c>
      <c r="D217" s="14" t="s">
        <v>7</v>
      </c>
      <c r="E217" s="14" t="s">
        <v>7</v>
      </c>
      <c r="F217" s="14" t="s">
        <v>7</v>
      </c>
      <c r="G217" s="15" t="s">
        <v>7</v>
      </c>
      <c r="H217" s="15" t="s">
        <v>7</v>
      </c>
      <c r="I217" s="15" t="s">
        <v>7</v>
      </c>
      <c r="J217" s="15" t="s">
        <v>7</v>
      </c>
      <c r="K217" s="15" t="s">
        <v>7</v>
      </c>
      <c r="L217" s="3"/>
      <c r="M217" s="15" t="s">
        <v>7</v>
      </c>
      <c r="N217" s="3"/>
      <c r="O217" s="15" t="s">
        <v>7</v>
      </c>
      <c r="P217" s="3"/>
      <c r="Q217" s="15" t="s">
        <v>7</v>
      </c>
      <c r="R217" s="15" t="s">
        <v>7</v>
      </c>
      <c r="T217" s="15" t="s">
        <v>7</v>
      </c>
      <c r="U217" s="15" t="s">
        <v>7</v>
      </c>
      <c r="V217" s="15" t="s">
        <v>7</v>
      </c>
      <c r="W217" s="68"/>
      <c r="X217" s="101" t="s">
        <v>7</v>
      </c>
      <c r="Y217" s="10" t="s">
        <v>7</v>
      </c>
      <c r="Z217" s="10" t="s">
        <v>7</v>
      </c>
    </row>
  </sheetData>
  <sheetProtection/>
  <mergeCells count="24">
    <mergeCell ref="M8:M11"/>
    <mergeCell ref="K9:K11"/>
    <mergeCell ref="I10:I11"/>
    <mergeCell ref="E10:E11"/>
    <mergeCell ref="J9:J11"/>
    <mergeCell ref="H10:H11"/>
    <mergeCell ref="Z8:Z11"/>
    <mergeCell ref="Y8:Y11"/>
    <mergeCell ref="R8:R11"/>
    <mergeCell ref="T8:T11"/>
    <mergeCell ref="U8:U11"/>
    <mergeCell ref="O8:O11"/>
    <mergeCell ref="V8:V11"/>
    <mergeCell ref="X8:X11"/>
    <mergeCell ref="C3:C5"/>
    <mergeCell ref="C7:K7"/>
    <mergeCell ref="Q8:Q11"/>
    <mergeCell ref="C9:C11"/>
    <mergeCell ref="D10:D11"/>
    <mergeCell ref="G10:G11"/>
    <mergeCell ref="C8:K8"/>
    <mergeCell ref="G9:I9"/>
    <mergeCell ref="F10:F11"/>
    <mergeCell ref="D9:F9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8" scale="66" r:id="rId1"/>
  <rowBreaks count="2" manualBreakCount="2">
    <brk id="91" max="26" man="1"/>
    <brk id="16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9"/>
  <sheetViews>
    <sheetView zoomScalePageLayoutView="0" workbookViewId="0" topLeftCell="A1">
      <pane xSplit="1" ySplit="11" topLeftCell="P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E143" sqref="AE143"/>
    </sheetView>
  </sheetViews>
  <sheetFormatPr defaultColWidth="9.140625" defaultRowHeight="12.75"/>
  <cols>
    <col min="1" max="1" width="44.7109375" style="0" bestFit="1" customWidth="1"/>
    <col min="2" max="2" width="9.8515625" style="0" bestFit="1" customWidth="1"/>
    <col min="3" max="3" width="12.28125" style="0" bestFit="1" customWidth="1"/>
    <col min="4" max="4" width="13.00390625" style="0" bestFit="1" customWidth="1"/>
    <col min="5" max="5" width="2.57421875" style="0" bestFit="1" customWidth="1"/>
    <col min="6" max="6" width="12.28125" style="0" bestFit="1" customWidth="1"/>
    <col min="7" max="7" width="2.7109375" style="0" customWidth="1"/>
    <col min="8" max="8" width="12.28125" style="0" bestFit="1" customWidth="1"/>
    <col min="9" max="9" width="2.7109375" style="0" customWidth="1"/>
    <col min="10" max="10" width="11.140625" style="0" bestFit="1" customWidth="1"/>
    <col min="11" max="11" width="2.7109375" style="0" customWidth="1"/>
    <col min="12" max="12" width="12.28125" style="0" bestFit="1" customWidth="1"/>
    <col min="13" max="13" width="2.7109375" style="0" customWidth="1"/>
    <col min="14" max="14" width="11.140625" style="0" bestFit="1" customWidth="1"/>
    <col min="15" max="15" width="2.7109375" style="0" customWidth="1"/>
    <col min="16" max="16" width="12.28125" style="0" bestFit="1" customWidth="1"/>
    <col min="17" max="17" width="2.7109375" style="0" customWidth="1"/>
    <col min="18" max="18" width="12.28125" style="0" bestFit="1" customWidth="1"/>
    <col min="19" max="19" width="2.7109375" style="0" customWidth="1"/>
    <col min="20" max="20" width="12.28125" style="0" bestFit="1" customWidth="1"/>
    <col min="21" max="21" width="2.7109375" style="0" customWidth="1"/>
    <col min="22" max="22" width="12.28125" style="0" bestFit="1" customWidth="1"/>
    <col min="23" max="23" width="4.00390625" style="0" customWidth="1"/>
    <col min="24" max="24" width="12.57421875" style="0" customWidth="1"/>
    <col min="25" max="25" width="3.57421875" style="0" customWidth="1"/>
    <col min="26" max="26" width="12.8515625" style="0" customWidth="1"/>
    <col min="27" max="27" width="2.7109375" style="0" customWidth="1"/>
    <col min="28" max="28" width="11.7109375" style="0" customWidth="1"/>
    <col min="29" max="29" width="3.28125" style="0" customWidth="1"/>
    <col min="30" max="30" width="10.8515625" style="0" customWidth="1"/>
    <col min="31" max="31" width="2.421875" style="0" customWidth="1"/>
    <col min="32" max="32" width="11.140625" style="0" bestFit="1" customWidth="1"/>
    <col min="33" max="33" width="2.7109375" style="0" customWidth="1"/>
    <col min="34" max="34" width="11.140625" style="0" bestFit="1" customWidth="1"/>
    <col min="35" max="35" width="2.421875" style="0" customWidth="1"/>
  </cols>
  <sheetData>
    <row r="1" spans="1:22" ht="12.75">
      <c r="A1" s="16" t="s">
        <v>192</v>
      </c>
      <c r="B1" s="26" t="s">
        <v>235</v>
      </c>
      <c r="C1" s="22"/>
      <c r="D1" s="22"/>
      <c r="E1" s="22"/>
      <c r="F1" s="22"/>
      <c r="G1" s="22"/>
      <c r="H1" s="22"/>
      <c r="I1" s="22"/>
      <c r="J1" s="22"/>
      <c r="L1" s="22"/>
      <c r="R1" s="22"/>
      <c r="T1" s="22"/>
      <c r="U1" s="22"/>
      <c r="V1" s="22"/>
    </row>
    <row r="2" spans="2:22" ht="12.75">
      <c r="B2" s="26" t="s">
        <v>236</v>
      </c>
      <c r="T2" s="22"/>
      <c r="U2" s="22"/>
      <c r="V2" s="22"/>
    </row>
    <row r="3" spans="1:22" ht="12.75">
      <c r="A3" t="s">
        <v>199</v>
      </c>
      <c r="T3" s="22"/>
      <c r="U3" s="22"/>
      <c r="V3" s="22"/>
    </row>
    <row r="4" spans="20:22" ht="12.75">
      <c r="T4" s="22"/>
      <c r="U4" s="22"/>
      <c r="V4" s="22"/>
    </row>
    <row r="5" spans="20:22" ht="12.75">
      <c r="T5" s="22"/>
      <c r="U5" s="22"/>
      <c r="V5" s="22"/>
    </row>
    <row r="6" spans="10:28" ht="12.75">
      <c r="J6" s="24"/>
      <c r="T6" s="22"/>
      <c r="U6" s="22"/>
      <c r="V6" s="22"/>
      <c r="X6" s="31"/>
      <c r="AB6" s="31"/>
    </row>
    <row r="7" spans="10:21" ht="12.75">
      <c r="J7" s="24"/>
      <c r="T7" s="22"/>
      <c r="U7" s="24"/>
    </row>
    <row r="8" spans="1:34" ht="12.75">
      <c r="A8" s="17"/>
      <c r="B8" s="17"/>
      <c r="C8" s="18" t="s">
        <v>194</v>
      </c>
      <c r="D8" s="18" t="s">
        <v>173</v>
      </c>
      <c r="F8" s="18" t="s">
        <v>194</v>
      </c>
      <c r="H8" s="18" t="s">
        <v>174</v>
      </c>
      <c r="J8" s="18" t="s">
        <v>173</v>
      </c>
      <c r="L8" s="18" t="s">
        <v>178</v>
      </c>
      <c r="N8" s="27" t="s">
        <v>174</v>
      </c>
      <c r="P8" s="18" t="s">
        <v>202</v>
      </c>
      <c r="R8" s="18" t="s">
        <v>178</v>
      </c>
      <c r="T8" s="18" t="s">
        <v>211</v>
      </c>
      <c r="U8" s="18"/>
      <c r="V8" s="18" t="s">
        <v>202</v>
      </c>
      <c r="X8" s="18" t="s">
        <v>212</v>
      </c>
      <c r="Y8" s="18"/>
      <c r="Z8" s="18" t="s">
        <v>211</v>
      </c>
      <c r="AB8" s="18" t="s">
        <v>220</v>
      </c>
      <c r="AC8" s="18"/>
      <c r="AD8" s="18" t="s">
        <v>212</v>
      </c>
      <c r="AF8" s="18" t="s">
        <v>237</v>
      </c>
      <c r="AG8" s="18"/>
      <c r="AH8" s="18" t="s">
        <v>220</v>
      </c>
    </row>
    <row r="9" spans="1:34" ht="12.75">
      <c r="A9" s="17"/>
      <c r="B9" s="17"/>
      <c r="C9" s="18" t="s">
        <v>195</v>
      </c>
      <c r="D9" s="18" t="s">
        <v>195</v>
      </c>
      <c r="F9" s="18" t="s">
        <v>197</v>
      </c>
      <c r="H9" s="18" t="s">
        <v>195</v>
      </c>
      <c r="J9" s="18" t="s">
        <v>197</v>
      </c>
      <c r="L9" s="18" t="s">
        <v>195</v>
      </c>
      <c r="N9" s="18" t="s">
        <v>197</v>
      </c>
      <c r="P9" s="18" t="s">
        <v>195</v>
      </c>
      <c r="R9" s="18" t="s">
        <v>197</v>
      </c>
      <c r="T9" s="18" t="s">
        <v>195</v>
      </c>
      <c r="U9" s="18"/>
      <c r="V9" s="18" t="s">
        <v>197</v>
      </c>
      <c r="X9" s="18" t="s">
        <v>195</v>
      </c>
      <c r="Y9" s="18"/>
      <c r="Z9" s="18" t="s">
        <v>197</v>
      </c>
      <c r="AB9" s="18" t="s">
        <v>195</v>
      </c>
      <c r="AC9" s="18"/>
      <c r="AD9" s="18" t="s">
        <v>197</v>
      </c>
      <c r="AF9" s="18" t="s">
        <v>195</v>
      </c>
      <c r="AG9" s="18"/>
      <c r="AH9" s="18" t="s">
        <v>197</v>
      </c>
    </row>
    <row r="10" spans="1:34" ht="12.75">
      <c r="A10" s="17" t="s">
        <v>5</v>
      </c>
      <c r="B10" s="18" t="s">
        <v>193</v>
      </c>
      <c r="C10" s="18" t="s">
        <v>196</v>
      </c>
      <c r="D10" s="18" t="s">
        <v>196</v>
      </c>
      <c r="F10" s="18" t="s">
        <v>196</v>
      </c>
      <c r="H10" s="18" t="s">
        <v>196</v>
      </c>
      <c r="J10" s="18" t="s">
        <v>196</v>
      </c>
      <c r="L10" s="18" t="s">
        <v>196</v>
      </c>
      <c r="N10" s="18" t="s">
        <v>196</v>
      </c>
      <c r="P10" s="18" t="s">
        <v>196</v>
      </c>
      <c r="R10" s="18" t="s">
        <v>196</v>
      </c>
      <c r="T10" s="18" t="s">
        <v>196</v>
      </c>
      <c r="U10" s="18"/>
      <c r="V10" s="18" t="s">
        <v>196</v>
      </c>
      <c r="X10" s="18" t="s">
        <v>196</v>
      </c>
      <c r="Y10" s="18"/>
      <c r="Z10" s="18" t="s">
        <v>196</v>
      </c>
      <c r="AB10" s="18" t="s">
        <v>196</v>
      </c>
      <c r="AC10" s="18"/>
      <c r="AD10" s="18" t="s">
        <v>196</v>
      </c>
      <c r="AF10" s="18" t="s">
        <v>453</v>
      </c>
      <c r="AG10" s="27"/>
      <c r="AH10" s="18" t="s">
        <v>453</v>
      </c>
    </row>
    <row r="11" spans="1:34" ht="12.75">
      <c r="A11" s="4" t="s">
        <v>7</v>
      </c>
      <c r="B11" s="4" t="s">
        <v>7</v>
      </c>
      <c r="C11" s="4" t="s">
        <v>7</v>
      </c>
      <c r="D11" s="4" t="s">
        <v>7</v>
      </c>
      <c r="F11" s="4" t="s">
        <v>7</v>
      </c>
      <c r="H11" s="4" t="s">
        <v>7</v>
      </c>
      <c r="J11" s="4" t="s">
        <v>7</v>
      </c>
      <c r="L11" s="4" t="s">
        <v>7</v>
      </c>
      <c r="N11" s="4" t="s">
        <v>7</v>
      </c>
      <c r="P11" s="4" t="s">
        <v>7</v>
      </c>
      <c r="R11" s="4" t="s">
        <v>7</v>
      </c>
      <c r="T11" s="4" t="s">
        <v>7</v>
      </c>
      <c r="U11" s="18"/>
      <c r="V11" s="4" t="s">
        <v>7</v>
      </c>
      <c r="X11" s="4" t="s">
        <v>7</v>
      </c>
      <c r="Y11" s="18"/>
      <c r="Z11" s="4" t="s">
        <v>7</v>
      </c>
      <c r="AB11" s="4" t="s">
        <v>7</v>
      </c>
      <c r="AC11" s="18"/>
      <c r="AD11" s="4" t="s">
        <v>7</v>
      </c>
      <c r="AF11" s="4" t="s">
        <v>7</v>
      </c>
      <c r="AG11" s="4"/>
      <c r="AH11" s="4" t="s">
        <v>7</v>
      </c>
    </row>
    <row r="12" spans="21:29" ht="12.75">
      <c r="U12" s="18"/>
      <c r="Y12" s="18"/>
      <c r="AC12" s="18"/>
    </row>
    <row r="13" spans="21:29" ht="12.75">
      <c r="U13" s="18"/>
      <c r="Y13" s="18"/>
      <c r="AC13" s="18"/>
    </row>
    <row r="14" spans="1:34" ht="12.75">
      <c r="A14" s="17" t="s">
        <v>203</v>
      </c>
      <c r="B14" s="17">
        <v>3412018</v>
      </c>
      <c r="C14" s="19">
        <v>0</v>
      </c>
      <c r="D14" s="19">
        <v>207600.75</v>
      </c>
      <c r="F14" s="19">
        <v>0</v>
      </c>
      <c r="H14" s="19">
        <v>397320</v>
      </c>
      <c r="J14" s="19">
        <v>373150.75</v>
      </c>
      <c r="L14" s="19">
        <v>384120</v>
      </c>
      <c r="N14" s="19">
        <v>391820</v>
      </c>
      <c r="P14" s="19">
        <v>352440</v>
      </c>
      <c r="R14" s="19">
        <v>370920</v>
      </c>
      <c r="T14" s="19">
        <v>409200</v>
      </c>
      <c r="U14" s="19"/>
      <c r="V14" s="19">
        <v>376090</v>
      </c>
      <c r="X14" s="19">
        <v>389400</v>
      </c>
      <c r="Y14" s="19"/>
      <c r="Z14" s="19">
        <v>400950</v>
      </c>
      <c r="AB14" s="19">
        <v>348355</v>
      </c>
      <c r="AC14" s="19"/>
      <c r="AD14" s="19">
        <v>372297.9166666666</v>
      </c>
      <c r="AF14" s="19">
        <v>348355</v>
      </c>
      <c r="AH14" s="19">
        <v>348355</v>
      </c>
    </row>
    <row r="15" spans="1:34" ht="12.75">
      <c r="A15" s="17" t="s">
        <v>15</v>
      </c>
      <c r="B15" s="17">
        <v>3412008</v>
      </c>
      <c r="C15" s="19">
        <v>97206</v>
      </c>
      <c r="D15" s="19">
        <v>121716</v>
      </c>
      <c r="F15" s="19">
        <v>107418.5</v>
      </c>
      <c r="H15" s="19">
        <v>134640</v>
      </c>
      <c r="J15" s="19">
        <v>127101</v>
      </c>
      <c r="L15" s="19">
        <v>134640</v>
      </c>
      <c r="N15" s="19">
        <v>134640</v>
      </c>
      <c r="P15" s="19">
        <v>134640</v>
      </c>
      <c r="R15" s="19">
        <v>134640</v>
      </c>
      <c r="T15" s="19">
        <v>130680</v>
      </c>
      <c r="U15" s="19"/>
      <c r="V15" s="19">
        <v>132990</v>
      </c>
      <c r="X15" s="19">
        <v>159720</v>
      </c>
      <c r="Y15" s="19"/>
      <c r="Z15" s="19">
        <v>142780</v>
      </c>
      <c r="AB15" s="19">
        <v>156020</v>
      </c>
      <c r="AC15" s="19"/>
      <c r="AD15" s="19">
        <v>158178.3333333333</v>
      </c>
      <c r="AF15" s="19">
        <v>156020</v>
      </c>
      <c r="AH15" s="19">
        <v>156020</v>
      </c>
    </row>
    <row r="16" spans="1:34" ht="12.75">
      <c r="A16" s="17" t="s">
        <v>16</v>
      </c>
      <c r="B16" s="17">
        <v>3412010</v>
      </c>
      <c r="C16" s="19">
        <v>69569</v>
      </c>
      <c r="D16" s="19">
        <v>92610</v>
      </c>
      <c r="F16" s="19">
        <v>79169.41666666667</v>
      </c>
      <c r="H16" s="19">
        <v>97680</v>
      </c>
      <c r="J16" s="19">
        <v>94722.5</v>
      </c>
      <c r="L16" s="19">
        <v>84480</v>
      </c>
      <c r="N16" s="19">
        <v>92180</v>
      </c>
      <c r="P16" s="19">
        <v>81840</v>
      </c>
      <c r="R16" s="19">
        <v>83380</v>
      </c>
      <c r="T16" s="19">
        <v>79200</v>
      </c>
      <c r="U16" s="19"/>
      <c r="V16" s="19">
        <v>80740</v>
      </c>
      <c r="X16" s="19">
        <v>81840</v>
      </c>
      <c r="Y16" s="19"/>
      <c r="Z16" s="19">
        <v>80300</v>
      </c>
      <c r="AB16" s="19">
        <v>91460</v>
      </c>
      <c r="AC16" s="19"/>
      <c r="AD16" s="19">
        <v>85848.33333333334</v>
      </c>
      <c r="AF16" s="19">
        <v>91460</v>
      </c>
      <c r="AH16" s="19">
        <v>91460</v>
      </c>
    </row>
    <row r="17" spans="1:34" ht="12.75">
      <c r="A17" s="17" t="s">
        <v>17</v>
      </c>
      <c r="B17" s="17">
        <v>3412014</v>
      </c>
      <c r="C17" s="19">
        <v>105783</v>
      </c>
      <c r="D17" s="19">
        <v>132300</v>
      </c>
      <c r="F17" s="19">
        <v>116831.75</v>
      </c>
      <c r="H17" s="19">
        <v>120120</v>
      </c>
      <c r="J17" s="19">
        <v>127225</v>
      </c>
      <c r="L17" s="19">
        <v>138600</v>
      </c>
      <c r="N17" s="19">
        <v>127820</v>
      </c>
      <c r="P17" s="19">
        <v>154440</v>
      </c>
      <c r="R17" s="19">
        <v>145200</v>
      </c>
      <c r="T17" s="19">
        <v>145200</v>
      </c>
      <c r="U17" s="19"/>
      <c r="V17" s="19">
        <v>150590</v>
      </c>
      <c r="X17" s="19">
        <v>145200</v>
      </c>
      <c r="Y17" s="19"/>
      <c r="Z17" s="19">
        <v>145200</v>
      </c>
      <c r="AB17" s="19">
        <v>149295</v>
      </c>
      <c r="AC17" s="19"/>
      <c r="AD17" s="19">
        <v>146906.25</v>
      </c>
      <c r="AF17" s="19">
        <v>149295</v>
      </c>
      <c r="AH17" s="19">
        <v>149295</v>
      </c>
    </row>
    <row r="18" spans="1:34" ht="12.75">
      <c r="A18" s="17" t="s">
        <v>18</v>
      </c>
      <c r="B18" s="17">
        <v>3412017</v>
      </c>
      <c r="C18" s="19">
        <v>71475</v>
      </c>
      <c r="D18" s="19">
        <v>97902</v>
      </c>
      <c r="F18" s="19">
        <v>82486.25</v>
      </c>
      <c r="H18" s="19">
        <v>89760</v>
      </c>
      <c r="J18" s="19">
        <v>94509.5</v>
      </c>
      <c r="L18" s="19">
        <v>99000</v>
      </c>
      <c r="N18" s="19">
        <v>93610</v>
      </c>
      <c r="P18" s="19">
        <v>106920</v>
      </c>
      <c r="R18" s="19">
        <v>102300</v>
      </c>
      <c r="T18" s="19">
        <v>106920</v>
      </c>
      <c r="U18" s="19"/>
      <c r="V18" s="19">
        <v>106920</v>
      </c>
      <c r="X18" s="19">
        <v>96360</v>
      </c>
      <c r="Y18" s="19"/>
      <c r="Z18" s="19">
        <v>102520</v>
      </c>
      <c r="AB18" s="19">
        <v>88770</v>
      </c>
      <c r="AC18" s="19"/>
      <c r="AD18" s="19">
        <v>93197.5</v>
      </c>
      <c r="AF18" s="19">
        <v>88770</v>
      </c>
      <c r="AH18" s="19">
        <v>88770</v>
      </c>
    </row>
    <row r="19" spans="1:34" ht="12.75">
      <c r="A19" s="17" t="s">
        <v>19</v>
      </c>
      <c r="B19" s="17">
        <v>3412171</v>
      </c>
      <c r="C19" s="19">
        <v>42885</v>
      </c>
      <c r="D19" s="19">
        <v>63504</v>
      </c>
      <c r="F19" s="19">
        <v>51476.25</v>
      </c>
      <c r="H19" s="19">
        <v>56760</v>
      </c>
      <c r="J19" s="19">
        <v>60694</v>
      </c>
      <c r="L19" s="19">
        <v>56760</v>
      </c>
      <c r="N19" s="19">
        <v>56760</v>
      </c>
      <c r="P19" s="19">
        <v>54120</v>
      </c>
      <c r="R19" s="19">
        <v>55660</v>
      </c>
      <c r="T19" s="19">
        <v>47520</v>
      </c>
      <c r="U19" s="19"/>
      <c r="V19" s="19">
        <v>51370</v>
      </c>
      <c r="X19" s="19">
        <v>47520</v>
      </c>
      <c r="Y19" s="19"/>
      <c r="Z19" s="19">
        <v>47520</v>
      </c>
      <c r="AB19" s="19">
        <v>44385</v>
      </c>
      <c r="AC19" s="19"/>
      <c r="AD19" s="19">
        <v>46213.75</v>
      </c>
      <c r="AF19" s="19">
        <v>44385</v>
      </c>
      <c r="AH19" s="19">
        <v>44385</v>
      </c>
    </row>
    <row r="20" spans="1:34" ht="12.75">
      <c r="A20" s="17" t="s">
        <v>20</v>
      </c>
      <c r="B20" s="17">
        <v>3413025</v>
      </c>
      <c r="C20" s="19">
        <v>149621</v>
      </c>
      <c r="D20" s="19">
        <v>207711</v>
      </c>
      <c r="F20" s="19">
        <v>173825.16666666666</v>
      </c>
      <c r="H20" s="19">
        <v>207240</v>
      </c>
      <c r="J20" s="19">
        <v>207514.75</v>
      </c>
      <c r="L20" s="19">
        <v>217800</v>
      </c>
      <c r="N20" s="19">
        <v>211640</v>
      </c>
      <c r="P20" s="19">
        <v>208560</v>
      </c>
      <c r="R20" s="19">
        <v>213950</v>
      </c>
      <c r="T20" s="19">
        <v>179520</v>
      </c>
      <c r="U20" s="19"/>
      <c r="V20" s="19">
        <v>196460</v>
      </c>
      <c r="X20" s="19">
        <v>195360</v>
      </c>
      <c r="Y20" s="19"/>
      <c r="Z20" s="19">
        <v>186120</v>
      </c>
      <c r="AB20" s="19">
        <v>182920</v>
      </c>
      <c r="AC20" s="19"/>
      <c r="AD20" s="19">
        <v>190176.6666666667</v>
      </c>
      <c r="AF20" s="19">
        <v>182920</v>
      </c>
      <c r="AH20" s="19">
        <v>182920</v>
      </c>
    </row>
    <row r="21" spans="1:34" ht="12.75">
      <c r="A21" s="17" t="s">
        <v>21</v>
      </c>
      <c r="B21" s="17">
        <v>3412019</v>
      </c>
      <c r="C21" s="19">
        <v>47650</v>
      </c>
      <c r="D21" s="19">
        <v>78057</v>
      </c>
      <c r="F21" s="19">
        <v>60319.583333333336</v>
      </c>
      <c r="H21" s="19">
        <v>80520</v>
      </c>
      <c r="J21" s="19">
        <v>79083.25</v>
      </c>
      <c r="L21" s="19">
        <v>62040</v>
      </c>
      <c r="N21" s="19">
        <v>72820</v>
      </c>
      <c r="P21" s="19">
        <v>55440</v>
      </c>
      <c r="R21" s="19">
        <v>59290</v>
      </c>
      <c r="T21" s="19">
        <v>55440</v>
      </c>
      <c r="U21" s="19"/>
      <c r="V21" s="19">
        <v>55440</v>
      </c>
      <c r="X21" s="19">
        <v>43560</v>
      </c>
      <c r="Y21" s="19"/>
      <c r="Z21" s="19">
        <v>50490</v>
      </c>
      <c r="AB21" s="19">
        <v>48420</v>
      </c>
      <c r="AC21" s="19"/>
      <c r="AD21" s="19">
        <v>45585</v>
      </c>
      <c r="AF21" s="19">
        <v>48420</v>
      </c>
      <c r="AH21" s="19">
        <v>48420</v>
      </c>
    </row>
    <row r="22" spans="1:34" ht="12.75">
      <c r="A22" s="17" t="s">
        <v>22</v>
      </c>
      <c r="B22" s="17">
        <v>3412172</v>
      </c>
      <c r="C22" s="19">
        <v>23825</v>
      </c>
      <c r="D22" s="19">
        <v>33075</v>
      </c>
      <c r="F22" s="19">
        <v>27679.166666666668</v>
      </c>
      <c r="H22" s="19">
        <v>18480</v>
      </c>
      <c r="J22" s="19">
        <v>26993.75</v>
      </c>
      <c r="L22" s="19">
        <v>15840</v>
      </c>
      <c r="N22" s="19">
        <v>17380</v>
      </c>
      <c r="P22" s="19">
        <v>21120</v>
      </c>
      <c r="R22" s="19">
        <v>18040</v>
      </c>
      <c r="T22" s="19">
        <v>14520</v>
      </c>
      <c r="U22" s="19"/>
      <c r="V22" s="19">
        <v>18370</v>
      </c>
      <c r="X22" s="19">
        <v>7920</v>
      </c>
      <c r="Y22" s="19"/>
      <c r="Z22" s="19">
        <v>11770</v>
      </c>
      <c r="AB22" s="19">
        <v>5380</v>
      </c>
      <c r="AC22" s="19"/>
      <c r="AD22" s="19">
        <v>6861.666666666666</v>
      </c>
      <c r="AF22" s="19">
        <v>5380</v>
      </c>
      <c r="AH22" s="19">
        <v>5380</v>
      </c>
    </row>
    <row r="23" spans="1:34" ht="12.75">
      <c r="A23" s="17" t="s">
        <v>23</v>
      </c>
      <c r="B23" s="17">
        <v>3412215</v>
      </c>
      <c r="C23" s="19">
        <v>76240</v>
      </c>
      <c r="D23" s="19">
        <v>91287</v>
      </c>
      <c r="F23" s="19">
        <v>82509.58333333333</v>
      </c>
      <c r="H23" s="19">
        <v>99000</v>
      </c>
      <c r="J23" s="19">
        <v>94500.75</v>
      </c>
      <c r="L23" s="19">
        <v>93720</v>
      </c>
      <c r="N23" s="19">
        <v>96800</v>
      </c>
      <c r="P23" s="19">
        <v>99000</v>
      </c>
      <c r="R23" s="19">
        <v>95920</v>
      </c>
      <c r="T23" s="19">
        <v>97680</v>
      </c>
      <c r="U23" s="19"/>
      <c r="V23" s="19">
        <v>98450</v>
      </c>
      <c r="X23" s="19">
        <v>95040</v>
      </c>
      <c r="Y23" s="19"/>
      <c r="Z23" s="19">
        <v>96580</v>
      </c>
      <c r="AB23" s="19">
        <v>107600</v>
      </c>
      <c r="AC23" s="19"/>
      <c r="AD23" s="19">
        <v>100273.33333333333</v>
      </c>
      <c r="AF23" s="19">
        <v>107600</v>
      </c>
      <c r="AH23" s="19">
        <v>107600</v>
      </c>
    </row>
    <row r="24" spans="1:34" ht="12.75">
      <c r="A24" s="17" t="s">
        <v>24</v>
      </c>
      <c r="B24" s="17">
        <v>3413023</v>
      </c>
      <c r="C24" s="19">
        <v>129608</v>
      </c>
      <c r="D24" s="19">
        <v>206388</v>
      </c>
      <c r="F24" s="19">
        <v>161599.66666666666</v>
      </c>
      <c r="H24" s="19">
        <v>216480</v>
      </c>
      <c r="J24" s="19">
        <v>210593</v>
      </c>
      <c r="L24" s="19">
        <v>215160</v>
      </c>
      <c r="N24" s="19">
        <v>215930</v>
      </c>
      <c r="P24" s="19">
        <v>221760</v>
      </c>
      <c r="R24" s="19">
        <v>217910</v>
      </c>
      <c r="T24" s="19">
        <v>233640</v>
      </c>
      <c r="U24" s="19"/>
      <c r="V24" s="19">
        <v>226710</v>
      </c>
      <c r="X24" s="19">
        <v>225720</v>
      </c>
      <c r="Y24" s="19"/>
      <c r="Z24" s="19">
        <v>230340</v>
      </c>
      <c r="AB24" s="19">
        <v>228650</v>
      </c>
      <c r="AC24" s="19"/>
      <c r="AD24" s="19">
        <v>226940.83333333334</v>
      </c>
      <c r="AF24" s="19">
        <v>228650</v>
      </c>
      <c r="AH24" s="19">
        <v>228650.00000000003</v>
      </c>
    </row>
    <row r="25" spans="1:34" ht="12.75">
      <c r="A25" s="17" t="s">
        <v>25</v>
      </c>
      <c r="B25" s="17">
        <v>3412001</v>
      </c>
      <c r="C25" s="19">
        <v>81005</v>
      </c>
      <c r="D25" s="19">
        <v>105840</v>
      </c>
      <c r="F25" s="19">
        <v>91352.91666666667</v>
      </c>
      <c r="H25" s="19">
        <v>95040</v>
      </c>
      <c r="J25" s="19">
        <v>101340</v>
      </c>
      <c r="L25" s="19">
        <v>75240</v>
      </c>
      <c r="N25" s="19">
        <v>86790</v>
      </c>
      <c r="P25" s="19">
        <v>67320</v>
      </c>
      <c r="R25" s="19">
        <v>71940</v>
      </c>
      <c r="T25" s="19">
        <v>62040</v>
      </c>
      <c r="U25" s="19"/>
      <c r="V25" s="19">
        <v>65120</v>
      </c>
      <c r="X25" s="19">
        <v>70620.00000000001</v>
      </c>
      <c r="Y25" s="19"/>
      <c r="Z25" s="19">
        <v>65615</v>
      </c>
      <c r="AB25" s="19">
        <v>79355</v>
      </c>
      <c r="AC25" s="19"/>
      <c r="AD25" s="19">
        <v>74259.58333333334</v>
      </c>
      <c r="AF25" s="19">
        <v>79355</v>
      </c>
      <c r="AH25" s="19">
        <v>79355</v>
      </c>
    </row>
    <row r="26" spans="1:34" ht="12.75">
      <c r="A26" s="17" t="s">
        <v>26</v>
      </c>
      <c r="B26" s="17">
        <v>3412039</v>
      </c>
      <c r="C26" s="19">
        <v>118172</v>
      </c>
      <c r="D26" s="19">
        <v>148176</v>
      </c>
      <c r="F26" s="19">
        <v>130673.66666666666</v>
      </c>
      <c r="H26" s="19">
        <v>158400</v>
      </c>
      <c r="J26" s="19">
        <v>152436</v>
      </c>
      <c r="L26" s="19">
        <v>154440</v>
      </c>
      <c r="N26" s="19">
        <v>156750</v>
      </c>
      <c r="P26" s="19">
        <v>159720</v>
      </c>
      <c r="R26" s="19">
        <v>156640</v>
      </c>
      <c r="T26" s="19">
        <v>150480</v>
      </c>
      <c r="U26" s="19"/>
      <c r="V26" s="19">
        <v>155870</v>
      </c>
      <c r="X26" s="19">
        <v>117480</v>
      </c>
      <c r="Y26" s="19"/>
      <c r="Z26" s="19">
        <v>136730</v>
      </c>
      <c r="AB26" s="19">
        <v>99530</v>
      </c>
      <c r="AC26" s="19"/>
      <c r="AD26" s="19">
        <v>110000.83333333333</v>
      </c>
      <c r="AF26" s="19">
        <v>99530</v>
      </c>
      <c r="AH26" s="19">
        <v>99530</v>
      </c>
    </row>
    <row r="27" spans="1:34" ht="12.75">
      <c r="A27" s="17" t="s">
        <v>27</v>
      </c>
      <c r="B27" s="17">
        <v>3412218</v>
      </c>
      <c r="C27" s="19">
        <v>107689</v>
      </c>
      <c r="D27" s="19">
        <v>121716</v>
      </c>
      <c r="F27" s="19">
        <v>113533.58333333334</v>
      </c>
      <c r="H27" s="19">
        <v>128040</v>
      </c>
      <c r="J27" s="19">
        <v>124351</v>
      </c>
      <c r="L27" s="19">
        <v>121440</v>
      </c>
      <c r="N27" s="19">
        <v>125290</v>
      </c>
      <c r="P27" s="19">
        <v>102960</v>
      </c>
      <c r="R27" s="19">
        <v>113740</v>
      </c>
      <c r="T27" s="19">
        <v>97680</v>
      </c>
      <c r="U27" s="19"/>
      <c r="V27" s="19">
        <v>100760</v>
      </c>
      <c r="X27" s="19">
        <v>108240</v>
      </c>
      <c r="Y27" s="19"/>
      <c r="Z27" s="19">
        <v>102080</v>
      </c>
      <c r="AB27" s="19">
        <v>123740</v>
      </c>
      <c r="AC27" s="19"/>
      <c r="AD27" s="19">
        <v>114698.33333333333</v>
      </c>
      <c r="AF27" s="19">
        <v>123740</v>
      </c>
      <c r="AH27" s="19">
        <v>123739.99999999999</v>
      </c>
    </row>
    <row r="28" spans="1:34" ht="12.75">
      <c r="A28" s="17" t="s">
        <v>209</v>
      </c>
      <c r="B28" s="17">
        <v>3412036</v>
      </c>
      <c r="C28" s="19">
        <v>0</v>
      </c>
      <c r="D28" s="19">
        <v>0</v>
      </c>
      <c r="F28" s="19">
        <v>0</v>
      </c>
      <c r="H28" s="19">
        <v>91630</v>
      </c>
      <c r="J28" s="19">
        <v>0</v>
      </c>
      <c r="L28" s="19">
        <v>150480</v>
      </c>
      <c r="N28" s="19">
        <v>154330</v>
      </c>
      <c r="P28" s="19">
        <v>139920</v>
      </c>
      <c r="R28" s="19">
        <v>146080</v>
      </c>
      <c r="T28" s="19">
        <v>134640</v>
      </c>
      <c r="U28" s="19"/>
      <c r="V28" s="19">
        <v>137720</v>
      </c>
      <c r="X28" s="19">
        <v>112200</v>
      </c>
      <c r="Y28" s="19"/>
      <c r="Z28" s="19">
        <v>125290</v>
      </c>
      <c r="AB28" s="19">
        <v>98185</v>
      </c>
      <c r="AC28" s="19"/>
      <c r="AD28" s="19">
        <v>106360.41666666666</v>
      </c>
      <c r="AF28" s="19">
        <v>98185</v>
      </c>
      <c r="AH28" s="19">
        <v>98185</v>
      </c>
    </row>
    <row r="29" spans="1:34" ht="12.75">
      <c r="A29" s="17" t="s">
        <v>28</v>
      </c>
      <c r="B29" s="17">
        <v>3412230</v>
      </c>
      <c r="C29" s="19">
        <v>160104</v>
      </c>
      <c r="D29" s="19">
        <v>230202</v>
      </c>
      <c r="F29" s="19">
        <v>189311.5</v>
      </c>
      <c r="H29" s="19">
        <v>258720</v>
      </c>
      <c r="J29" s="19">
        <v>242084.5</v>
      </c>
      <c r="L29" s="19">
        <v>266640</v>
      </c>
      <c r="N29" s="19">
        <v>262020</v>
      </c>
      <c r="P29" s="19">
        <v>277200</v>
      </c>
      <c r="R29" s="19">
        <v>271040</v>
      </c>
      <c r="T29" s="19">
        <v>269280</v>
      </c>
      <c r="U29" s="19"/>
      <c r="V29" s="19">
        <v>273900</v>
      </c>
      <c r="X29" s="19">
        <v>274560</v>
      </c>
      <c r="Y29" s="19"/>
      <c r="Z29" s="19">
        <v>271480</v>
      </c>
      <c r="AB29" s="19">
        <v>278415</v>
      </c>
      <c r="AC29" s="19"/>
      <c r="AD29" s="19">
        <v>276166.25</v>
      </c>
      <c r="AF29" s="19">
        <v>278415</v>
      </c>
      <c r="AH29" s="19">
        <v>278415</v>
      </c>
    </row>
    <row r="30" spans="1:34" ht="12.75">
      <c r="A30" s="17" t="s">
        <v>29</v>
      </c>
      <c r="B30" s="17">
        <v>3413022</v>
      </c>
      <c r="C30" s="19">
        <v>182023</v>
      </c>
      <c r="D30" s="19">
        <v>239463</v>
      </c>
      <c r="F30" s="19">
        <v>205956.33333333334</v>
      </c>
      <c r="H30" s="19">
        <v>224400</v>
      </c>
      <c r="J30" s="19">
        <v>233186.75</v>
      </c>
      <c r="L30" s="19">
        <v>212520</v>
      </c>
      <c r="N30" s="19">
        <v>219450</v>
      </c>
      <c r="P30" s="19">
        <v>219120</v>
      </c>
      <c r="R30" s="19">
        <v>215270</v>
      </c>
      <c r="T30" s="19">
        <v>220440</v>
      </c>
      <c r="U30" s="19"/>
      <c r="V30" s="19">
        <v>219670</v>
      </c>
      <c r="X30" s="19">
        <v>232320</v>
      </c>
      <c r="Y30" s="19"/>
      <c r="Z30" s="19">
        <v>225390</v>
      </c>
      <c r="AB30" s="19">
        <v>248825</v>
      </c>
      <c r="AC30" s="19"/>
      <c r="AD30" s="19">
        <v>239197.08333333334</v>
      </c>
      <c r="AF30" s="19">
        <v>248825</v>
      </c>
      <c r="AH30" s="19">
        <v>248825.00000000003</v>
      </c>
    </row>
    <row r="31" spans="1:34" ht="12.75">
      <c r="A31" s="17" t="s">
        <v>30</v>
      </c>
      <c r="B31" s="17">
        <v>3412222</v>
      </c>
      <c r="C31" s="19">
        <v>137232</v>
      </c>
      <c r="D31" s="19">
        <v>206388</v>
      </c>
      <c r="F31" s="19">
        <v>166047</v>
      </c>
      <c r="H31" s="19">
        <v>200640</v>
      </c>
      <c r="J31" s="19">
        <v>203993</v>
      </c>
      <c r="L31" s="19">
        <v>224400</v>
      </c>
      <c r="N31" s="19">
        <v>210540</v>
      </c>
      <c r="P31" s="19">
        <v>199320</v>
      </c>
      <c r="R31" s="19">
        <v>213950</v>
      </c>
      <c r="T31" s="19">
        <v>215160</v>
      </c>
      <c r="U31" s="19"/>
      <c r="V31" s="19">
        <v>205920</v>
      </c>
      <c r="X31" s="19">
        <v>212520</v>
      </c>
      <c r="Y31" s="19"/>
      <c r="Z31" s="19">
        <v>214060</v>
      </c>
      <c r="AB31" s="19">
        <v>208475</v>
      </c>
      <c r="AC31" s="19"/>
      <c r="AD31" s="19">
        <v>210834.58333333334</v>
      </c>
      <c r="AF31" s="19">
        <v>208475</v>
      </c>
      <c r="AH31" s="19">
        <v>208475</v>
      </c>
    </row>
    <row r="32" spans="1:34" ht="12.75">
      <c r="A32" s="17" t="s">
        <v>31</v>
      </c>
      <c r="B32" s="17">
        <v>3412063</v>
      </c>
      <c r="C32" s="19">
        <v>51462</v>
      </c>
      <c r="D32" s="19">
        <v>64827</v>
      </c>
      <c r="F32" s="19">
        <v>57030.75</v>
      </c>
      <c r="H32" s="19">
        <v>63360</v>
      </c>
      <c r="J32" s="19">
        <v>64215.75</v>
      </c>
      <c r="L32" s="19">
        <v>59400</v>
      </c>
      <c r="N32" s="19">
        <v>61710</v>
      </c>
      <c r="P32" s="19">
        <v>66000</v>
      </c>
      <c r="R32" s="19">
        <v>62150</v>
      </c>
      <c r="T32" s="19">
        <v>59400</v>
      </c>
      <c r="U32" s="19"/>
      <c r="V32" s="19">
        <v>63250</v>
      </c>
      <c r="X32" s="19">
        <v>58080</v>
      </c>
      <c r="Y32" s="19"/>
      <c r="Z32" s="19">
        <v>58850</v>
      </c>
      <c r="AB32" s="19">
        <v>73975</v>
      </c>
      <c r="AC32" s="19"/>
      <c r="AD32" s="19">
        <v>64702.916666666664</v>
      </c>
      <c r="AF32" s="19">
        <v>73975</v>
      </c>
      <c r="AH32" s="19">
        <v>73975</v>
      </c>
    </row>
    <row r="33" spans="1:34" ht="12.75">
      <c r="A33" s="17" t="s">
        <v>32</v>
      </c>
      <c r="B33" s="17">
        <v>3412064</v>
      </c>
      <c r="C33" s="19">
        <v>22872</v>
      </c>
      <c r="D33" s="19">
        <v>29106</v>
      </c>
      <c r="F33" s="19">
        <v>25469.5</v>
      </c>
      <c r="H33" s="19">
        <v>21120</v>
      </c>
      <c r="J33" s="19">
        <v>25778.5</v>
      </c>
      <c r="L33" s="19">
        <v>30360</v>
      </c>
      <c r="N33" s="19">
        <v>24970</v>
      </c>
      <c r="P33" s="19">
        <v>29040</v>
      </c>
      <c r="R33" s="19">
        <v>29810</v>
      </c>
      <c r="T33" s="19">
        <v>38280</v>
      </c>
      <c r="U33" s="19"/>
      <c r="V33" s="19">
        <v>32890</v>
      </c>
      <c r="X33" s="19">
        <v>40920</v>
      </c>
      <c r="Y33" s="19"/>
      <c r="Z33" s="19">
        <v>39380</v>
      </c>
      <c r="AB33" s="19">
        <v>45730</v>
      </c>
      <c r="AC33" s="19"/>
      <c r="AD33" s="19">
        <v>42924.16666666667</v>
      </c>
      <c r="AF33" s="19">
        <v>45730</v>
      </c>
      <c r="AH33" s="19">
        <v>45730</v>
      </c>
    </row>
    <row r="34" spans="1:34" ht="12.75">
      <c r="A34" s="17" t="s">
        <v>33</v>
      </c>
      <c r="B34" s="17">
        <v>3412235</v>
      </c>
      <c r="C34" s="19">
        <v>150574</v>
      </c>
      <c r="D34" s="19">
        <v>216972</v>
      </c>
      <c r="F34" s="19">
        <v>178239.83333333334</v>
      </c>
      <c r="H34" s="19">
        <v>195360</v>
      </c>
      <c r="J34" s="19">
        <v>207967</v>
      </c>
      <c r="L34" s="19">
        <v>182160</v>
      </c>
      <c r="N34" s="19">
        <v>189860</v>
      </c>
      <c r="P34" s="19">
        <v>175560</v>
      </c>
      <c r="R34" s="19">
        <v>179410</v>
      </c>
      <c r="T34" s="19">
        <v>155760</v>
      </c>
      <c r="U34" s="19"/>
      <c r="V34" s="19">
        <v>167310</v>
      </c>
      <c r="X34" s="19">
        <v>153120</v>
      </c>
      <c r="Y34" s="19"/>
      <c r="Z34" s="19">
        <v>154660</v>
      </c>
      <c r="AB34" s="19">
        <v>135845</v>
      </c>
      <c r="AC34" s="19"/>
      <c r="AD34" s="19">
        <v>145922.0833333333</v>
      </c>
      <c r="AF34" s="19">
        <v>135845</v>
      </c>
      <c r="AH34" s="19">
        <v>135845</v>
      </c>
    </row>
    <row r="35" spans="1:34" ht="12.75">
      <c r="A35" s="17" t="s">
        <v>34</v>
      </c>
      <c r="B35" s="17">
        <v>3412214</v>
      </c>
      <c r="C35" s="19">
        <v>162963</v>
      </c>
      <c r="D35" s="19">
        <v>240786</v>
      </c>
      <c r="F35" s="19">
        <v>195389.25</v>
      </c>
      <c r="H35" s="19">
        <v>236280</v>
      </c>
      <c r="J35" s="19">
        <v>238908.5</v>
      </c>
      <c r="L35" s="19">
        <v>237600</v>
      </c>
      <c r="N35" s="19">
        <v>236830</v>
      </c>
      <c r="P35" s="19">
        <v>223080</v>
      </c>
      <c r="R35" s="19">
        <v>231550</v>
      </c>
      <c r="T35" s="19">
        <v>212520</v>
      </c>
      <c r="U35" s="19"/>
      <c r="V35" s="19">
        <v>218680</v>
      </c>
      <c r="X35" s="19">
        <v>229680</v>
      </c>
      <c r="Y35" s="19"/>
      <c r="Z35" s="19">
        <v>219670</v>
      </c>
      <c r="AB35" s="19">
        <v>220580</v>
      </c>
      <c r="AC35" s="19"/>
      <c r="AD35" s="19">
        <v>225888.33333333334</v>
      </c>
      <c r="AF35" s="19">
        <v>220580</v>
      </c>
      <c r="AH35" s="19">
        <v>220580</v>
      </c>
    </row>
    <row r="36" spans="1:34" ht="12.75">
      <c r="A36" s="17" t="s">
        <v>35</v>
      </c>
      <c r="B36" s="17">
        <v>3412084</v>
      </c>
      <c r="C36" s="19">
        <v>82911</v>
      </c>
      <c r="D36" s="19">
        <v>113778</v>
      </c>
      <c r="F36" s="19">
        <v>95772.25</v>
      </c>
      <c r="H36" s="19">
        <v>120120</v>
      </c>
      <c r="J36" s="19">
        <v>116420.5</v>
      </c>
      <c r="L36" s="19">
        <v>117480</v>
      </c>
      <c r="N36" s="19">
        <v>119020</v>
      </c>
      <c r="P36" s="19">
        <v>120120</v>
      </c>
      <c r="R36" s="19">
        <v>118580</v>
      </c>
      <c r="T36" s="19">
        <v>105600</v>
      </c>
      <c r="U36" s="19"/>
      <c r="V36" s="19">
        <v>114070</v>
      </c>
      <c r="X36" s="19">
        <v>99000</v>
      </c>
      <c r="Y36" s="19"/>
      <c r="Z36" s="19">
        <v>102850</v>
      </c>
      <c r="AB36" s="19">
        <v>114325</v>
      </c>
      <c r="AC36" s="19"/>
      <c r="AD36" s="19">
        <v>105385.41666666667</v>
      </c>
      <c r="AF36" s="19">
        <v>114325</v>
      </c>
      <c r="AH36" s="19">
        <v>114325.00000000001</v>
      </c>
    </row>
    <row r="37" spans="1:34" ht="12.75">
      <c r="A37" s="17" t="s">
        <v>36</v>
      </c>
      <c r="B37" s="17">
        <v>3412242</v>
      </c>
      <c r="C37" s="19">
        <v>189647</v>
      </c>
      <c r="D37" s="19">
        <v>269892</v>
      </c>
      <c r="F37" s="19">
        <v>223082.41666666666</v>
      </c>
      <c r="H37" s="19">
        <v>279840</v>
      </c>
      <c r="J37" s="19">
        <v>274037</v>
      </c>
      <c r="L37" s="19">
        <v>237600</v>
      </c>
      <c r="N37" s="19">
        <v>262240</v>
      </c>
      <c r="P37" s="19">
        <v>231000</v>
      </c>
      <c r="R37" s="19">
        <v>234850</v>
      </c>
      <c r="T37" s="19">
        <v>207240</v>
      </c>
      <c r="U37" s="19"/>
      <c r="V37" s="19">
        <v>221100</v>
      </c>
      <c r="X37" s="19">
        <v>168960</v>
      </c>
      <c r="Y37" s="19"/>
      <c r="Z37" s="19">
        <v>191290</v>
      </c>
      <c r="AB37" s="19">
        <v>218562.5</v>
      </c>
      <c r="AC37" s="19"/>
      <c r="AD37" s="19">
        <v>189627.70833333334</v>
      </c>
      <c r="AF37" s="19">
        <v>218562.5</v>
      </c>
      <c r="AH37" s="19">
        <v>218562.5</v>
      </c>
    </row>
    <row r="38" spans="1:34" ht="12.75">
      <c r="A38" s="17" t="s">
        <v>37</v>
      </c>
      <c r="B38" s="17">
        <v>3412229</v>
      </c>
      <c r="C38" s="19">
        <v>177258</v>
      </c>
      <c r="D38" s="19">
        <v>276507</v>
      </c>
      <c r="F38" s="19">
        <v>218611.75</v>
      </c>
      <c r="H38" s="19">
        <v>307560</v>
      </c>
      <c r="J38" s="19">
        <v>289445.75</v>
      </c>
      <c r="L38" s="19">
        <v>320760</v>
      </c>
      <c r="N38" s="19">
        <v>313060</v>
      </c>
      <c r="P38" s="19">
        <v>310200</v>
      </c>
      <c r="R38" s="19">
        <v>316360</v>
      </c>
      <c r="T38" s="19">
        <v>303600</v>
      </c>
      <c r="U38" s="19"/>
      <c r="V38" s="19">
        <v>307450</v>
      </c>
      <c r="X38" s="19">
        <v>282480</v>
      </c>
      <c r="Y38" s="19"/>
      <c r="Z38" s="19">
        <v>294800</v>
      </c>
      <c r="AB38" s="19">
        <v>282450</v>
      </c>
      <c r="AC38" s="19"/>
      <c r="AD38" s="19">
        <v>282467.5</v>
      </c>
      <c r="AF38" s="19">
        <v>282450</v>
      </c>
      <c r="AH38" s="19">
        <v>282450</v>
      </c>
    </row>
    <row r="39" spans="1:34" ht="12.75">
      <c r="A39" s="17" t="s">
        <v>38</v>
      </c>
      <c r="B39" s="17">
        <v>3412086</v>
      </c>
      <c r="C39" s="19">
        <v>70522</v>
      </c>
      <c r="D39" s="19">
        <v>97902</v>
      </c>
      <c r="F39" s="19">
        <v>81930.33333333333</v>
      </c>
      <c r="H39" s="19">
        <v>88440</v>
      </c>
      <c r="J39" s="19">
        <v>93959.5</v>
      </c>
      <c r="L39" s="19">
        <v>77880</v>
      </c>
      <c r="N39" s="19">
        <v>84040</v>
      </c>
      <c r="P39" s="19">
        <v>73920</v>
      </c>
      <c r="R39" s="19">
        <v>76230</v>
      </c>
      <c r="T39" s="19">
        <v>79200</v>
      </c>
      <c r="U39" s="19"/>
      <c r="V39" s="19">
        <v>76120</v>
      </c>
      <c r="X39" s="19">
        <v>84480</v>
      </c>
      <c r="Y39" s="19"/>
      <c r="Z39" s="19">
        <v>81400</v>
      </c>
      <c r="AB39" s="19">
        <v>82045</v>
      </c>
      <c r="AC39" s="19"/>
      <c r="AD39" s="19">
        <v>83465.41666666666</v>
      </c>
      <c r="AF39" s="19">
        <v>82045</v>
      </c>
      <c r="AH39" s="19">
        <v>82045</v>
      </c>
    </row>
    <row r="40" spans="1:34" ht="12.75">
      <c r="A40" s="17" t="s">
        <v>39</v>
      </c>
      <c r="B40" s="17">
        <v>3412221</v>
      </c>
      <c r="C40" s="19">
        <v>208707</v>
      </c>
      <c r="D40" s="19">
        <v>321489</v>
      </c>
      <c r="F40" s="19">
        <v>255699.5</v>
      </c>
      <c r="H40" s="19">
        <v>316800</v>
      </c>
      <c r="J40" s="19">
        <v>319535.25</v>
      </c>
      <c r="L40" s="19">
        <v>307560</v>
      </c>
      <c r="N40" s="19">
        <v>312950</v>
      </c>
      <c r="P40" s="19">
        <v>306240</v>
      </c>
      <c r="R40" s="19">
        <v>307010</v>
      </c>
      <c r="T40" s="19">
        <v>303600</v>
      </c>
      <c r="U40" s="19"/>
      <c r="V40" s="19">
        <v>305140</v>
      </c>
      <c r="X40" s="19">
        <v>275880</v>
      </c>
      <c r="Y40" s="19"/>
      <c r="Z40" s="19">
        <v>292050</v>
      </c>
      <c r="AB40" s="19">
        <v>259585</v>
      </c>
      <c r="AC40" s="19"/>
      <c r="AD40" s="19">
        <v>269090.4166666666</v>
      </c>
      <c r="AF40" s="19">
        <v>259585</v>
      </c>
      <c r="AH40" s="19">
        <v>259584.99999999997</v>
      </c>
    </row>
    <row r="41" spans="1:34" ht="12.75">
      <c r="A41" s="17" t="s">
        <v>40</v>
      </c>
      <c r="B41" s="17">
        <v>3413021</v>
      </c>
      <c r="C41" s="19">
        <v>226814</v>
      </c>
      <c r="D41" s="19">
        <v>306936</v>
      </c>
      <c r="F41" s="19">
        <v>260198.1666666667</v>
      </c>
      <c r="H41" s="19">
        <v>291720</v>
      </c>
      <c r="J41" s="19">
        <v>300596</v>
      </c>
      <c r="L41" s="19">
        <v>304920</v>
      </c>
      <c r="N41" s="19">
        <v>297220</v>
      </c>
      <c r="P41" s="19">
        <v>293040</v>
      </c>
      <c r="R41" s="19">
        <v>299970</v>
      </c>
      <c r="T41" s="19">
        <v>289080</v>
      </c>
      <c r="U41" s="19"/>
      <c r="V41" s="19">
        <v>291390</v>
      </c>
      <c r="X41" s="19">
        <v>274560</v>
      </c>
      <c r="Y41" s="19"/>
      <c r="Z41" s="19">
        <v>283030</v>
      </c>
      <c r="AB41" s="19">
        <v>248825</v>
      </c>
      <c r="AC41" s="19"/>
      <c r="AD41" s="19">
        <v>263837.0833333334</v>
      </c>
      <c r="AF41" s="19">
        <v>248825</v>
      </c>
      <c r="AH41" s="19">
        <v>248825.00000000003</v>
      </c>
    </row>
    <row r="42" spans="1:34" ht="12.75">
      <c r="A42" s="17" t="s">
        <v>41</v>
      </c>
      <c r="B42" s="17">
        <v>3412092</v>
      </c>
      <c r="C42" s="19">
        <v>76240</v>
      </c>
      <c r="D42" s="19">
        <v>115101</v>
      </c>
      <c r="F42" s="19">
        <v>92432.08333333333</v>
      </c>
      <c r="H42" s="19">
        <v>124080</v>
      </c>
      <c r="J42" s="19">
        <v>118842.25</v>
      </c>
      <c r="L42" s="19">
        <v>132000</v>
      </c>
      <c r="N42" s="19">
        <v>127380</v>
      </c>
      <c r="P42" s="19">
        <v>134640</v>
      </c>
      <c r="R42" s="19">
        <v>133100</v>
      </c>
      <c r="T42" s="19">
        <v>142560</v>
      </c>
      <c r="U42" s="19"/>
      <c r="V42" s="19">
        <v>137940</v>
      </c>
      <c r="X42" s="19">
        <v>135960</v>
      </c>
      <c r="Y42" s="19"/>
      <c r="Z42" s="19">
        <v>139810</v>
      </c>
      <c r="AB42" s="19">
        <v>145260</v>
      </c>
      <c r="AC42" s="19"/>
      <c r="AD42" s="19">
        <v>139835</v>
      </c>
      <c r="AF42" s="19">
        <v>145260</v>
      </c>
      <c r="AH42" s="19">
        <v>145260</v>
      </c>
    </row>
    <row r="43" spans="1:34" ht="12.75">
      <c r="A43" s="17" t="s">
        <v>42</v>
      </c>
      <c r="B43" s="17">
        <v>3412093</v>
      </c>
      <c r="C43" s="19">
        <v>52415</v>
      </c>
      <c r="D43" s="19">
        <v>83349</v>
      </c>
      <c r="F43" s="19">
        <v>65304.16666666667</v>
      </c>
      <c r="H43" s="19">
        <v>80520</v>
      </c>
      <c r="J43" s="19">
        <v>82170.25</v>
      </c>
      <c r="L43" s="19">
        <v>64680</v>
      </c>
      <c r="N43" s="19">
        <v>73920</v>
      </c>
      <c r="P43" s="19">
        <v>51480</v>
      </c>
      <c r="R43" s="19">
        <v>59180</v>
      </c>
      <c r="T43" s="19">
        <v>72600</v>
      </c>
      <c r="U43" s="19"/>
      <c r="V43" s="19">
        <v>60280</v>
      </c>
      <c r="X43" s="19">
        <v>92400</v>
      </c>
      <c r="Y43" s="19"/>
      <c r="Z43" s="19">
        <v>80850</v>
      </c>
      <c r="AB43" s="19">
        <v>95495</v>
      </c>
      <c r="AC43" s="19"/>
      <c r="AD43" s="19">
        <v>93689.58333333334</v>
      </c>
      <c r="AF43" s="19">
        <v>95495</v>
      </c>
      <c r="AH43" s="19">
        <v>95495</v>
      </c>
    </row>
    <row r="44" spans="1:34" ht="12.75">
      <c r="A44" s="17" t="s">
        <v>43</v>
      </c>
      <c r="B44" s="17">
        <v>3412241</v>
      </c>
      <c r="C44" s="19">
        <v>133420</v>
      </c>
      <c r="D44" s="19">
        <v>179928</v>
      </c>
      <c r="F44" s="19">
        <v>152798.33333333334</v>
      </c>
      <c r="H44" s="19">
        <v>167640</v>
      </c>
      <c r="J44" s="19">
        <v>174808</v>
      </c>
      <c r="L44" s="19">
        <v>158400</v>
      </c>
      <c r="N44" s="19">
        <v>163790</v>
      </c>
      <c r="P44" s="19">
        <v>162360</v>
      </c>
      <c r="R44" s="19">
        <v>160050</v>
      </c>
      <c r="T44" s="19">
        <v>155760</v>
      </c>
      <c r="U44" s="19"/>
      <c r="V44" s="19">
        <v>159610</v>
      </c>
      <c r="X44" s="19">
        <v>138600</v>
      </c>
      <c r="Y44" s="19"/>
      <c r="Z44" s="19">
        <v>148610</v>
      </c>
      <c r="AB44" s="19">
        <v>142570</v>
      </c>
      <c r="AC44" s="19"/>
      <c r="AD44" s="19">
        <v>140254.1666666667</v>
      </c>
      <c r="AF44" s="19">
        <v>142570</v>
      </c>
      <c r="AH44" s="19">
        <v>142570</v>
      </c>
    </row>
    <row r="45" spans="1:34" ht="12.75">
      <c r="A45" s="17" t="s">
        <v>44</v>
      </c>
      <c r="B45" s="17">
        <v>3412226</v>
      </c>
      <c r="C45" s="19">
        <v>111501</v>
      </c>
      <c r="D45" s="19">
        <v>137592</v>
      </c>
      <c r="F45" s="19">
        <v>122372.25</v>
      </c>
      <c r="H45" s="19">
        <v>124080</v>
      </c>
      <c r="J45" s="19">
        <v>131962</v>
      </c>
      <c r="L45" s="19">
        <v>133320</v>
      </c>
      <c r="N45" s="19">
        <v>127930</v>
      </c>
      <c r="P45" s="19">
        <v>117480</v>
      </c>
      <c r="R45" s="19">
        <v>126720</v>
      </c>
      <c r="T45" s="19">
        <v>151800</v>
      </c>
      <c r="U45" s="19"/>
      <c r="V45" s="19">
        <v>131780</v>
      </c>
      <c r="X45" s="19">
        <v>141240</v>
      </c>
      <c r="Y45" s="19"/>
      <c r="Z45" s="19">
        <v>147400</v>
      </c>
      <c r="AB45" s="19">
        <v>170815</v>
      </c>
      <c r="AC45" s="19"/>
      <c r="AD45" s="19">
        <v>153562.9166666667</v>
      </c>
      <c r="AF45" s="19">
        <v>170815</v>
      </c>
      <c r="AH45" s="19">
        <v>170815</v>
      </c>
    </row>
    <row r="46" spans="1:34" ht="12.75">
      <c r="A46" s="17" t="s">
        <v>45</v>
      </c>
      <c r="B46" s="17">
        <v>3412098</v>
      </c>
      <c r="C46" s="19">
        <v>108642</v>
      </c>
      <c r="D46" s="19">
        <v>134946</v>
      </c>
      <c r="F46" s="19">
        <v>119602</v>
      </c>
      <c r="H46" s="19">
        <v>137280</v>
      </c>
      <c r="J46" s="19">
        <v>135918.5</v>
      </c>
      <c r="L46" s="19">
        <v>130680</v>
      </c>
      <c r="N46" s="19">
        <v>134530</v>
      </c>
      <c r="P46" s="19">
        <v>130680</v>
      </c>
      <c r="R46" s="19">
        <v>130680</v>
      </c>
      <c r="T46" s="19">
        <v>121440</v>
      </c>
      <c r="U46" s="19"/>
      <c r="V46" s="19">
        <v>126830</v>
      </c>
      <c r="X46" s="19">
        <v>116160</v>
      </c>
      <c r="Y46" s="19"/>
      <c r="Z46" s="19">
        <v>119240</v>
      </c>
      <c r="AB46" s="19">
        <v>115670</v>
      </c>
      <c r="AC46" s="19"/>
      <c r="AD46" s="19">
        <v>115955.83333333333</v>
      </c>
      <c r="AF46" s="19">
        <v>115670</v>
      </c>
      <c r="AH46" s="19">
        <v>115669.99999999999</v>
      </c>
    </row>
    <row r="47" spans="1:34" ht="12.75">
      <c r="A47" s="17" t="s">
        <v>46</v>
      </c>
      <c r="B47" s="17">
        <v>3412170</v>
      </c>
      <c r="C47" s="19">
        <v>201083</v>
      </c>
      <c r="D47" s="19">
        <v>259308</v>
      </c>
      <c r="F47" s="19">
        <v>225343.4166666667</v>
      </c>
      <c r="H47" s="19">
        <v>266640</v>
      </c>
      <c r="J47" s="19">
        <v>262363</v>
      </c>
      <c r="L47" s="19">
        <v>283800</v>
      </c>
      <c r="N47" s="19">
        <v>273790</v>
      </c>
      <c r="P47" s="19">
        <v>282480</v>
      </c>
      <c r="R47" s="19">
        <v>283250</v>
      </c>
      <c r="T47" s="19">
        <v>294360</v>
      </c>
      <c r="U47" s="19"/>
      <c r="V47" s="19">
        <v>287430</v>
      </c>
      <c r="X47" s="19">
        <v>283800</v>
      </c>
      <c r="Y47" s="19"/>
      <c r="Z47" s="19">
        <v>289960</v>
      </c>
      <c r="AB47" s="19">
        <v>278415</v>
      </c>
      <c r="AC47" s="19"/>
      <c r="AD47" s="19">
        <v>281556.25</v>
      </c>
      <c r="AF47" s="19">
        <v>278415</v>
      </c>
      <c r="AH47" s="19">
        <v>278415</v>
      </c>
    </row>
    <row r="48" spans="1:34" ht="12.75">
      <c r="A48" s="17" t="s">
        <v>47</v>
      </c>
      <c r="B48" s="17">
        <v>3412240</v>
      </c>
      <c r="C48" s="19">
        <v>179164</v>
      </c>
      <c r="D48" s="19">
        <v>261954</v>
      </c>
      <c r="F48" s="19">
        <v>213659.83333333334</v>
      </c>
      <c r="H48" s="19">
        <v>291720</v>
      </c>
      <c r="J48" s="19">
        <v>274356.5</v>
      </c>
      <c r="L48" s="19">
        <v>291720</v>
      </c>
      <c r="N48" s="19">
        <v>291720</v>
      </c>
      <c r="P48" s="19">
        <v>291720</v>
      </c>
      <c r="R48" s="19">
        <v>291720</v>
      </c>
      <c r="T48" s="19">
        <v>277200</v>
      </c>
      <c r="U48" s="19"/>
      <c r="V48" s="19">
        <v>285670</v>
      </c>
      <c r="X48" s="19">
        <v>281160</v>
      </c>
      <c r="Y48" s="19"/>
      <c r="Z48" s="19">
        <v>278850</v>
      </c>
      <c r="AB48" s="19">
        <v>293210</v>
      </c>
      <c r="AC48" s="19"/>
      <c r="AD48" s="19">
        <v>286180.8333333334</v>
      </c>
      <c r="AF48" s="19">
        <v>293210</v>
      </c>
      <c r="AH48" s="19">
        <v>293210</v>
      </c>
    </row>
    <row r="49" spans="1:34" ht="12.75">
      <c r="A49" s="17" t="s">
        <v>48</v>
      </c>
      <c r="B49" s="17">
        <v>3412007</v>
      </c>
      <c r="C49" s="19">
        <v>66710</v>
      </c>
      <c r="D49" s="19">
        <v>84672</v>
      </c>
      <c r="F49" s="19">
        <v>74194.16666666667</v>
      </c>
      <c r="H49" s="19">
        <v>89760</v>
      </c>
      <c r="J49" s="19">
        <v>86792</v>
      </c>
      <c r="L49" s="19">
        <v>72600</v>
      </c>
      <c r="N49" s="19">
        <v>82610</v>
      </c>
      <c r="P49" s="19">
        <v>79200</v>
      </c>
      <c r="R49" s="19">
        <v>75350</v>
      </c>
      <c r="T49" s="19">
        <v>66000</v>
      </c>
      <c r="U49" s="19"/>
      <c r="V49" s="19">
        <v>73700</v>
      </c>
      <c r="X49" s="19">
        <v>55440</v>
      </c>
      <c r="Y49" s="19"/>
      <c r="Z49" s="19">
        <v>61600</v>
      </c>
      <c r="AB49" s="19">
        <v>56490</v>
      </c>
      <c r="AC49" s="19"/>
      <c r="AD49" s="19">
        <v>55877.5</v>
      </c>
      <c r="AF49" s="19">
        <v>56490</v>
      </c>
      <c r="AH49" s="19">
        <v>56490</v>
      </c>
    </row>
    <row r="50" spans="1:34" ht="12.75">
      <c r="A50" s="17" t="s">
        <v>49</v>
      </c>
      <c r="B50" s="17">
        <v>3412199</v>
      </c>
      <c r="C50" s="19">
        <v>89582</v>
      </c>
      <c r="D50" s="19">
        <v>128331</v>
      </c>
      <c r="F50" s="19">
        <v>105727.41666666667</v>
      </c>
      <c r="H50" s="19">
        <v>125400</v>
      </c>
      <c r="J50" s="19">
        <v>127109.75</v>
      </c>
      <c r="L50" s="19">
        <v>118800</v>
      </c>
      <c r="N50" s="19">
        <v>122650</v>
      </c>
      <c r="P50" s="19">
        <v>117480</v>
      </c>
      <c r="R50" s="19">
        <v>118250</v>
      </c>
      <c r="T50" s="19">
        <v>117480</v>
      </c>
      <c r="U50" s="19"/>
      <c r="V50" s="19">
        <v>117480</v>
      </c>
      <c r="X50" s="19">
        <v>104280</v>
      </c>
      <c r="Y50" s="19"/>
      <c r="Z50" s="19">
        <v>111980</v>
      </c>
      <c r="AB50" s="19">
        <v>114325</v>
      </c>
      <c r="AC50" s="19"/>
      <c r="AD50" s="19">
        <v>108465.41666666667</v>
      </c>
      <c r="AF50" s="19">
        <v>114325</v>
      </c>
      <c r="AH50" s="19">
        <v>114325.00000000001</v>
      </c>
    </row>
    <row r="51" spans="1:34" ht="12.75">
      <c r="A51" s="17" t="s">
        <v>50</v>
      </c>
      <c r="B51" s="17">
        <v>3412110</v>
      </c>
      <c r="C51" s="19">
        <v>178211</v>
      </c>
      <c r="D51" s="19">
        <v>275184</v>
      </c>
      <c r="F51" s="19">
        <v>218616.41666666666</v>
      </c>
      <c r="H51" s="19">
        <v>281160</v>
      </c>
      <c r="J51" s="19">
        <v>277674</v>
      </c>
      <c r="L51" s="19">
        <v>293040</v>
      </c>
      <c r="N51" s="19">
        <v>286110</v>
      </c>
      <c r="P51" s="19">
        <v>267960</v>
      </c>
      <c r="R51" s="19">
        <v>282590</v>
      </c>
      <c r="T51" s="19">
        <v>287760</v>
      </c>
      <c r="U51" s="19"/>
      <c r="V51" s="19">
        <v>276210</v>
      </c>
      <c r="X51" s="19">
        <v>278520</v>
      </c>
      <c r="Y51" s="19"/>
      <c r="Z51" s="19">
        <v>283910</v>
      </c>
      <c r="AB51" s="19">
        <v>275725</v>
      </c>
      <c r="AC51" s="19"/>
      <c r="AD51" s="19">
        <v>277355.4166666666</v>
      </c>
      <c r="AF51" s="19">
        <v>275725</v>
      </c>
      <c r="AH51" s="19">
        <v>275725</v>
      </c>
    </row>
    <row r="52" spans="1:34" ht="12.75">
      <c r="A52" s="17" t="s">
        <v>51</v>
      </c>
      <c r="B52" s="17">
        <v>3412113</v>
      </c>
      <c r="C52" s="19">
        <v>75287</v>
      </c>
      <c r="D52" s="19">
        <v>96579</v>
      </c>
      <c r="F52" s="19">
        <v>84158.66666666667</v>
      </c>
      <c r="H52" s="19">
        <v>102960</v>
      </c>
      <c r="J52" s="19">
        <v>99237.75</v>
      </c>
      <c r="L52" s="19">
        <v>137280</v>
      </c>
      <c r="N52" s="19">
        <v>117260</v>
      </c>
      <c r="P52" s="19">
        <v>145200</v>
      </c>
      <c r="R52" s="19">
        <v>140580</v>
      </c>
      <c r="T52" s="19">
        <v>139920</v>
      </c>
      <c r="U52" s="19"/>
      <c r="V52" s="19">
        <v>143000</v>
      </c>
      <c r="X52" s="19">
        <v>163680</v>
      </c>
      <c r="Y52" s="19"/>
      <c r="Z52" s="19">
        <v>149820</v>
      </c>
      <c r="AB52" s="19">
        <v>160055</v>
      </c>
      <c r="AC52" s="19"/>
      <c r="AD52" s="19">
        <v>162169.5833333333</v>
      </c>
      <c r="AF52" s="19">
        <v>160055</v>
      </c>
      <c r="AH52" s="19">
        <v>160055</v>
      </c>
    </row>
    <row r="53" spans="1:34" ht="12.75">
      <c r="A53" s="17" t="s">
        <v>52</v>
      </c>
      <c r="B53" s="17">
        <v>3413026</v>
      </c>
      <c r="C53" s="19">
        <v>98159</v>
      </c>
      <c r="D53" s="19">
        <v>113778</v>
      </c>
      <c r="F53" s="19">
        <v>104666.91666666667</v>
      </c>
      <c r="H53" s="19">
        <v>118800.00000000001</v>
      </c>
      <c r="J53" s="19">
        <v>115870.5</v>
      </c>
      <c r="L53" s="19">
        <v>145200</v>
      </c>
      <c r="N53" s="19">
        <v>129800.00000000001</v>
      </c>
      <c r="P53" s="19">
        <v>153120</v>
      </c>
      <c r="R53" s="19">
        <v>148500</v>
      </c>
      <c r="T53" s="19">
        <v>137280</v>
      </c>
      <c r="U53" s="19"/>
      <c r="V53" s="19">
        <v>146520</v>
      </c>
      <c r="X53" s="19">
        <v>155760</v>
      </c>
      <c r="Y53" s="19"/>
      <c r="Z53" s="19">
        <v>144980</v>
      </c>
      <c r="AB53" s="19">
        <v>151985</v>
      </c>
      <c r="AC53" s="19"/>
      <c r="AD53" s="19">
        <v>154187.0833333333</v>
      </c>
      <c r="AF53" s="19">
        <v>151985</v>
      </c>
      <c r="AH53" s="19">
        <v>151985</v>
      </c>
    </row>
    <row r="54" spans="1:34" ht="12.75">
      <c r="A54" s="17" t="s">
        <v>53</v>
      </c>
      <c r="B54" s="17">
        <v>3413961</v>
      </c>
      <c r="C54" s="19">
        <v>132467</v>
      </c>
      <c r="D54" s="19">
        <v>199773</v>
      </c>
      <c r="F54" s="19">
        <v>160511.16666666666</v>
      </c>
      <c r="H54" s="19">
        <v>207240</v>
      </c>
      <c r="J54" s="19">
        <v>202884.25</v>
      </c>
      <c r="L54" s="19">
        <v>260040</v>
      </c>
      <c r="N54" s="19">
        <v>229240</v>
      </c>
      <c r="P54" s="19">
        <v>254760</v>
      </c>
      <c r="R54" s="19">
        <v>257840</v>
      </c>
      <c r="T54" s="19">
        <v>318120</v>
      </c>
      <c r="U54" s="19"/>
      <c r="V54" s="19">
        <v>281160</v>
      </c>
      <c r="X54" s="19">
        <v>330000</v>
      </c>
      <c r="Y54" s="19"/>
      <c r="Z54" s="19">
        <v>323070</v>
      </c>
      <c r="AB54" s="19">
        <v>348355</v>
      </c>
      <c r="AC54" s="19"/>
      <c r="AD54" s="19">
        <v>337647.9166666666</v>
      </c>
      <c r="AF54" s="19">
        <v>348355</v>
      </c>
      <c r="AH54" s="19">
        <v>348355</v>
      </c>
    </row>
    <row r="55" spans="1:34" ht="12.75">
      <c r="A55" s="17" t="s">
        <v>54</v>
      </c>
      <c r="B55" s="17">
        <v>3412123</v>
      </c>
      <c r="C55" s="19">
        <v>75287</v>
      </c>
      <c r="D55" s="19">
        <v>112455</v>
      </c>
      <c r="F55" s="19">
        <v>90773.66666666667</v>
      </c>
      <c r="H55" s="19">
        <v>105600</v>
      </c>
      <c r="J55" s="19">
        <v>109598.75</v>
      </c>
      <c r="L55" s="19">
        <v>110880</v>
      </c>
      <c r="N55" s="19">
        <v>107800</v>
      </c>
      <c r="P55" s="19">
        <v>110880</v>
      </c>
      <c r="R55" s="19">
        <v>110880</v>
      </c>
      <c r="T55" s="19">
        <v>97680</v>
      </c>
      <c r="U55" s="19"/>
      <c r="V55" s="19">
        <v>105380</v>
      </c>
      <c r="X55" s="19">
        <v>97680</v>
      </c>
      <c r="Y55" s="19"/>
      <c r="Z55" s="19">
        <v>97680</v>
      </c>
      <c r="AB55" s="19">
        <v>84735</v>
      </c>
      <c r="AC55" s="19"/>
      <c r="AD55" s="19">
        <v>92286.25</v>
      </c>
      <c r="AF55" s="19">
        <v>84735</v>
      </c>
      <c r="AH55" s="19">
        <v>84735</v>
      </c>
    </row>
    <row r="56" spans="1:34" ht="12.75">
      <c r="A56" s="17" t="s">
        <v>55</v>
      </c>
      <c r="B56" s="17">
        <v>3412130</v>
      </c>
      <c r="C56" s="19">
        <v>78146</v>
      </c>
      <c r="D56" s="19">
        <v>128331</v>
      </c>
      <c r="F56" s="19">
        <v>99056.41666666667</v>
      </c>
      <c r="H56" s="19">
        <v>137280</v>
      </c>
      <c r="J56" s="19">
        <v>132059.75</v>
      </c>
      <c r="L56" s="19">
        <v>150480</v>
      </c>
      <c r="N56" s="19">
        <v>142780</v>
      </c>
      <c r="P56" s="19">
        <v>149160</v>
      </c>
      <c r="R56" s="19">
        <v>149930</v>
      </c>
      <c r="T56" s="19">
        <v>165000</v>
      </c>
      <c r="U56" s="19"/>
      <c r="V56" s="19">
        <v>155760</v>
      </c>
      <c r="X56" s="19">
        <v>162360</v>
      </c>
      <c r="Y56" s="19"/>
      <c r="Z56" s="19">
        <v>163900</v>
      </c>
      <c r="AB56" s="19">
        <v>172160</v>
      </c>
      <c r="AC56" s="19"/>
      <c r="AD56" s="19">
        <v>166443.3333333333</v>
      </c>
      <c r="AF56" s="19">
        <v>172160</v>
      </c>
      <c r="AH56" s="19">
        <v>172160</v>
      </c>
    </row>
    <row r="57" spans="1:34" ht="12.75">
      <c r="A57" s="17" t="s">
        <v>208</v>
      </c>
      <c r="B57" s="17">
        <v>3412034</v>
      </c>
      <c r="C57" s="19">
        <v>0</v>
      </c>
      <c r="D57" s="19">
        <v>0</v>
      </c>
      <c r="F57" s="19">
        <v>0</v>
      </c>
      <c r="H57" s="19">
        <v>130130</v>
      </c>
      <c r="J57" s="19">
        <v>0</v>
      </c>
      <c r="L57" s="19">
        <v>208560</v>
      </c>
      <c r="N57" s="19">
        <v>217030</v>
      </c>
      <c r="P57" s="19">
        <v>199320</v>
      </c>
      <c r="R57" s="19">
        <v>204710</v>
      </c>
      <c r="T57" s="19">
        <v>192720</v>
      </c>
      <c r="U57" s="19"/>
      <c r="V57" s="19">
        <v>196570</v>
      </c>
      <c r="X57" s="19">
        <v>180840</v>
      </c>
      <c r="Y57" s="19"/>
      <c r="Z57" s="19">
        <v>187770</v>
      </c>
      <c r="AB57" s="19">
        <v>182920</v>
      </c>
      <c r="AC57" s="19"/>
      <c r="AD57" s="19">
        <v>181706.6666666667</v>
      </c>
      <c r="AF57" s="19">
        <v>182920</v>
      </c>
      <c r="AH57" s="19">
        <v>182920</v>
      </c>
    </row>
    <row r="58" spans="1:34" ht="12.75">
      <c r="A58" s="17" t="s">
        <v>162</v>
      </c>
      <c r="B58" s="17">
        <v>3412011</v>
      </c>
      <c r="C58" s="19">
        <v>64804</v>
      </c>
      <c r="D58" s="19">
        <v>80703</v>
      </c>
      <c r="F58" s="19">
        <v>71428.58333333333</v>
      </c>
      <c r="H58" s="19">
        <v>88440</v>
      </c>
      <c r="J58" s="19">
        <v>83926.75</v>
      </c>
      <c r="L58" s="19">
        <v>93720</v>
      </c>
      <c r="N58" s="19">
        <v>90640</v>
      </c>
      <c r="P58" s="19">
        <v>91080</v>
      </c>
      <c r="R58" s="19">
        <v>92620</v>
      </c>
      <c r="T58" s="19">
        <v>72600</v>
      </c>
      <c r="U58" s="19"/>
      <c r="V58" s="19">
        <v>83380</v>
      </c>
      <c r="X58" s="19">
        <v>71280</v>
      </c>
      <c r="Y58" s="19"/>
      <c r="Z58" s="19">
        <v>72050</v>
      </c>
      <c r="AB58" s="19">
        <v>65905</v>
      </c>
      <c r="AC58" s="19"/>
      <c r="AD58" s="19">
        <v>69040.41666666666</v>
      </c>
      <c r="AF58" s="19">
        <v>65905</v>
      </c>
      <c r="AH58" s="19">
        <v>65905</v>
      </c>
    </row>
    <row r="59" spans="1:34" ht="12.75">
      <c r="A59" s="17" t="s">
        <v>56</v>
      </c>
      <c r="B59" s="17">
        <v>3412237</v>
      </c>
      <c r="C59" s="19">
        <v>139138</v>
      </c>
      <c r="D59" s="19">
        <v>178605</v>
      </c>
      <c r="F59" s="19">
        <v>155582.58333333334</v>
      </c>
      <c r="H59" s="19">
        <v>175560</v>
      </c>
      <c r="J59" s="19">
        <v>177336.25</v>
      </c>
      <c r="L59" s="19">
        <v>154440</v>
      </c>
      <c r="N59" s="19">
        <v>166760</v>
      </c>
      <c r="P59" s="19">
        <v>130680</v>
      </c>
      <c r="R59" s="19">
        <v>144540</v>
      </c>
      <c r="T59" s="19">
        <v>121440</v>
      </c>
      <c r="U59" s="19"/>
      <c r="V59" s="19">
        <v>126830</v>
      </c>
      <c r="X59" s="19">
        <v>116160</v>
      </c>
      <c r="Y59" s="19"/>
      <c r="Z59" s="19">
        <v>119240</v>
      </c>
      <c r="AB59" s="19">
        <v>102220</v>
      </c>
      <c r="AC59" s="19"/>
      <c r="AD59" s="19">
        <v>110351.66666666667</v>
      </c>
      <c r="AF59" s="19">
        <v>102220</v>
      </c>
      <c r="AH59" s="19">
        <v>102220</v>
      </c>
    </row>
    <row r="60" spans="1:34" ht="12.75">
      <c r="A60" s="17" t="s">
        <v>57</v>
      </c>
      <c r="B60" s="17">
        <v>3412227</v>
      </c>
      <c r="C60" s="19">
        <v>119125</v>
      </c>
      <c r="D60" s="19">
        <v>161406</v>
      </c>
      <c r="F60" s="19">
        <v>136742.08333333334</v>
      </c>
      <c r="H60" s="19">
        <v>162360</v>
      </c>
      <c r="J60" s="19">
        <v>161803.5</v>
      </c>
      <c r="L60" s="19">
        <v>146520</v>
      </c>
      <c r="N60" s="19">
        <v>155760</v>
      </c>
      <c r="P60" s="19">
        <v>170280</v>
      </c>
      <c r="R60" s="19">
        <v>156420</v>
      </c>
      <c r="T60" s="19">
        <v>188760</v>
      </c>
      <c r="U60" s="19"/>
      <c r="V60" s="19">
        <v>177980</v>
      </c>
      <c r="X60" s="19">
        <v>219120</v>
      </c>
      <c r="Y60" s="19"/>
      <c r="Z60" s="19">
        <v>201410</v>
      </c>
      <c r="AB60" s="19">
        <v>251515</v>
      </c>
      <c r="AC60" s="19"/>
      <c r="AD60" s="19">
        <v>232617.91666666666</v>
      </c>
      <c r="AF60" s="19">
        <v>251515</v>
      </c>
      <c r="AH60" s="19">
        <v>251514.99999999997</v>
      </c>
    </row>
    <row r="61" spans="1:34" ht="12.75">
      <c r="A61" s="17" t="s">
        <v>58</v>
      </c>
      <c r="B61" s="17">
        <v>3412065</v>
      </c>
      <c r="C61" s="19">
        <v>105783</v>
      </c>
      <c r="D61" s="19">
        <v>142884</v>
      </c>
      <c r="F61" s="19">
        <v>121241.75</v>
      </c>
      <c r="H61" s="19">
        <v>137280</v>
      </c>
      <c r="J61" s="19">
        <v>140549</v>
      </c>
      <c r="L61" s="19">
        <v>135960</v>
      </c>
      <c r="N61" s="19">
        <v>136730</v>
      </c>
      <c r="P61" s="19">
        <v>124080</v>
      </c>
      <c r="R61" s="19">
        <v>131010</v>
      </c>
      <c r="T61" s="19">
        <v>130680</v>
      </c>
      <c r="U61" s="19"/>
      <c r="V61" s="19">
        <v>126830</v>
      </c>
      <c r="X61" s="19">
        <v>126720</v>
      </c>
      <c r="Y61" s="19"/>
      <c r="Z61" s="19">
        <v>129030</v>
      </c>
      <c r="AB61" s="19">
        <v>114325</v>
      </c>
      <c r="AC61" s="19"/>
      <c r="AD61" s="19">
        <v>121555.41666666667</v>
      </c>
      <c r="AF61" s="19">
        <v>114325</v>
      </c>
      <c r="AH61" s="19">
        <v>114325.00000000001</v>
      </c>
    </row>
    <row r="62" spans="1:34" ht="12.75">
      <c r="A62" s="17" t="s">
        <v>59</v>
      </c>
      <c r="B62" s="17">
        <v>3412238</v>
      </c>
      <c r="C62" s="19">
        <v>147715</v>
      </c>
      <c r="D62" s="19">
        <v>223587</v>
      </c>
      <c r="F62" s="19">
        <v>179328.33333333334</v>
      </c>
      <c r="H62" s="19">
        <v>225720</v>
      </c>
      <c r="J62" s="19">
        <v>224475.75</v>
      </c>
      <c r="L62" s="19">
        <v>217800</v>
      </c>
      <c r="N62" s="19">
        <v>222420</v>
      </c>
      <c r="P62" s="19">
        <v>200640</v>
      </c>
      <c r="R62" s="19">
        <v>210650</v>
      </c>
      <c r="T62" s="19">
        <v>200640</v>
      </c>
      <c r="U62" s="19"/>
      <c r="V62" s="19">
        <v>200640</v>
      </c>
      <c r="X62" s="19">
        <v>199320</v>
      </c>
      <c r="Y62" s="19"/>
      <c r="Z62" s="19">
        <v>200090</v>
      </c>
      <c r="AB62" s="19">
        <v>189645</v>
      </c>
      <c r="AC62" s="19"/>
      <c r="AD62" s="19">
        <v>195288.75</v>
      </c>
      <c r="AF62" s="19">
        <v>189645</v>
      </c>
      <c r="AH62" s="19">
        <v>189645</v>
      </c>
    </row>
    <row r="63" spans="1:34" ht="12.75">
      <c r="A63" s="17" t="s">
        <v>60</v>
      </c>
      <c r="B63" s="17">
        <v>3412180</v>
      </c>
      <c r="C63" s="19">
        <v>58133</v>
      </c>
      <c r="D63" s="19">
        <v>75411</v>
      </c>
      <c r="F63" s="19">
        <v>65332.16666666667</v>
      </c>
      <c r="H63" s="19">
        <v>72600</v>
      </c>
      <c r="J63" s="19">
        <v>74239.75</v>
      </c>
      <c r="L63" s="19">
        <v>63360</v>
      </c>
      <c r="N63" s="19">
        <v>68750</v>
      </c>
      <c r="P63" s="19">
        <v>67320</v>
      </c>
      <c r="R63" s="19">
        <v>65010</v>
      </c>
      <c r="T63" s="19">
        <v>58080</v>
      </c>
      <c r="U63" s="19"/>
      <c r="V63" s="19">
        <v>63470</v>
      </c>
      <c r="X63" s="19">
        <v>58080</v>
      </c>
      <c r="Y63" s="19"/>
      <c r="Z63" s="19">
        <v>58080</v>
      </c>
      <c r="AB63" s="19">
        <v>60525</v>
      </c>
      <c r="AC63" s="19"/>
      <c r="AD63" s="19">
        <v>59098.75</v>
      </c>
      <c r="AF63" s="19">
        <v>60525</v>
      </c>
      <c r="AH63" s="19">
        <v>60525</v>
      </c>
    </row>
    <row r="64" spans="1:34" ht="12.75">
      <c r="A64" s="17" t="s">
        <v>61</v>
      </c>
      <c r="B64" s="17">
        <v>3412149</v>
      </c>
      <c r="C64" s="19">
        <v>23825</v>
      </c>
      <c r="D64" s="19">
        <v>34398</v>
      </c>
      <c r="F64" s="19">
        <v>28230.416666666668</v>
      </c>
      <c r="H64" s="19">
        <v>33000</v>
      </c>
      <c r="J64" s="19">
        <v>33815.5</v>
      </c>
      <c r="L64" s="19">
        <v>31680</v>
      </c>
      <c r="N64" s="19">
        <v>32450</v>
      </c>
      <c r="P64" s="19">
        <v>18480</v>
      </c>
      <c r="R64" s="19">
        <v>26180</v>
      </c>
      <c r="T64" s="19">
        <v>15840</v>
      </c>
      <c r="U64" s="19"/>
      <c r="V64" s="19">
        <v>17380</v>
      </c>
      <c r="X64" s="19">
        <v>17160</v>
      </c>
      <c r="Y64" s="19"/>
      <c r="Z64" s="19">
        <v>16390</v>
      </c>
      <c r="AB64" s="19">
        <v>22865</v>
      </c>
      <c r="AC64" s="19"/>
      <c r="AD64" s="19">
        <v>19537.083333333336</v>
      </c>
      <c r="AF64" s="19">
        <v>22865</v>
      </c>
      <c r="AH64" s="19">
        <v>22865</v>
      </c>
    </row>
    <row r="65" spans="1:34" ht="12.75">
      <c r="A65" s="17" t="s">
        <v>62</v>
      </c>
      <c r="B65" s="17">
        <v>3412236</v>
      </c>
      <c r="C65" s="19">
        <v>184882</v>
      </c>
      <c r="D65" s="19">
        <v>248724</v>
      </c>
      <c r="F65" s="19">
        <v>211482.83333333334</v>
      </c>
      <c r="H65" s="19">
        <v>264000</v>
      </c>
      <c r="J65" s="19">
        <v>255089</v>
      </c>
      <c r="L65" s="19">
        <v>256080</v>
      </c>
      <c r="N65" s="19">
        <v>260700</v>
      </c>
      <c r="P65" s="19">
        <v>250800</v>
      </c>
      <c r="R65" s="19">
        <v>253880</v>
      </c>
      <c r="T65" s="19">
        <v>257400</v>
      </c>
      <c r="U65" s="19"/>
      <c r="V65" s="19">
        <v>253550</v>
      </c>
      <c r="X65" s="19">
        <v>244200</v>
      </c>
      <c r="Y65" s="19"/>
      <c r="Z65" s="19">
        <v>251900</v>
      </c>
      <c r="AB65" s="19">
        <v>258240</v>
      </c>
      <c r="AC65" s="19"/>
      <c r="AD65" s="19">
        <v>250050</v>
      </c>
      <c r="AF65" s="19">
        <v>258240</v>
      </c>
      <c r="AH65" s="19">
        <v>258240</v>
      </c>
    </row>
    <row r="66" spans="1:34" ht="12.75">
      <c r="A66" s="17" t="s">
        <v>63</v>
      </c>
      <c r="B66" s="17">
        <v>3412128</v>
      </c>
      <c r="C66" s="19">
        <v>138185</v>
      </c>
      <c r="D66" s="19">
        <v>193158</v>
      </c>
      <c r="F66" s="19">
        <v>161090.41666666666</v>
      </c>
      <c r="H66" s="19">
        <v>186120</v>
      </c>
      <c r="J66" s="19">
        <v>190225.5</v>
      </c>
      <c r="L66" s="19">
        <v>166320</v>
      </c>
      <c r="N66" s="19">
        <v>177870</v>
      </c>
      <c r="P66" s="19">
        <v>161040</v>
      </c>
      <c r="R66" s="19">
        <v>164120</v>
      </c>
      <c r="T66" s="19">
        <v>145200</v>
      </c>
      <c r="U66" s="19"/>
      <c r="V66" s="19">
        <v>154440</v>
      </c>
      <c r="X66" s="19">
        <v>120120</v>
      </c>
      <c r="Y66" s="19"/>
      <c r="Z66" s="19">
        <v>134750</v>
      </c>
      <c r="AB66" s="19">
        <v>142570</v>
      </c>
      <c r="AC66" s="19"/>
      <c r="AD66" s="19">
        <v>129474.16666666667</v>
      </c>
      <c r="AF66" s="19">
        <v>142570</v>
      </c>
      <c r="AH66" s="19">
        <v>142570</v>
      </c>
    </row>
    <row r="67" spans="1:34" ht="12.75">
      <c r="A67" s="17" t="s">
        <v>64</v>
      </c>
      <c r="B67" s="17">
        <v>3412166</v>
      </c>
      <c r="C67" s="19">
        <v>133420</v>
      </c>
      <c r="D67" s="19">
        <v>171990</v>
      </c>
      <c r="F67" s="19">
        <v>149490.83333333334</v>
      </c>
      <c r="H67" s="19">
        <v>178200</v>
      </c>
      <c r="J67" s="19">
        <v>174577.5</v>
      </c>
      <c r="L67" s="19">
        <v>176880</v>
      </c>
      <c r="N67" s="19">
        <v>177650</v>
      </c>
      <c r="P67" s="19">
        <v>170280</v>
      </c>
      <c r="R67" s="19">
        <v>174130</v>
      </c>
      <c r="T67" s="19">
        <v>170280</v>
      </c>
      <c r="U67" s="19"/>
      <c r="V67" s="19">
        <v>170280</v>
      </c>
      <c r="X67" s="19">
        <v>176880</v>
      </c>
      <c r="Y67" s="19"/>
      <c r="Z67" s="19">
        <v>173030</v>
      </c>
      <c r="AB67" s="19">
        <v>184265</v>
      </c>
      <c r="AC67" s="19"/>
      <c r="AD67" s="19">
        <v>179957.0833333333</v>
      </c>
      <c r="AF67" s="19">
        <v>184265</v>
      </c>
      <c r="AH67" s="19">
        <v>184265</v>
      </c>
    </row>
    <row r="68" spans="1:34" ht="12.75">
      <c r="A68" s="17" t="s">
        <v>65</v>
      </c>
      <c r="B68" s="17">
        <v>3412009</v>
      </c>
      <c r="C68" s="19">
        <v>128655</v>
      </c>
      <c r="D68" s="19">
        <v>198450</v>
      </c>
      <c r="F68" s="19">
        <v>157736.25</v>
      </c>
      <c r="H68" s="19">
        <v>188760</v>
      </c>
      <c r="J68" s="19">
        <v>194412.5</v>
      </c>
      <c r="L68" s="19">
        <v>190080</v>
      </c>
      <c r="N68" s="19">
        <v>189310</v>
      </c>
      <c r="P68" s="19">
        <v>163680</v>
      </c>
      <c r="R68" s="19">
        <v>179080</v>
      </c>
      <c r="T68" s="19">
        <v>151800</v>
      </c>
      <c r="U68" s="19"/>
      <c r="V68" s="19">
        <v>158730</v>
      </c>
      <c r="X68" s="19">
        <v>139920</v>
      </c>
      <c r="Y68" s="19"/>
      <c r="Z68" s="19">
        <v>146850</v>
      </c>
      <c r="AB68" s="19">
        <v>131810</v>
      </c>
      <c r="AC68" s="19"/>
      <c r="AD68" s="19">
        <v>136540.8333333333</v>
      </c>
      <c r="AF68" s="19">
        <v>131810</v>
      </c>
      <c r="AH68" s="19">
        <v>131810</v>
      </c>
    </row>
    <row r="69" spans="1:34" ht="12.75">
      <c r="A69" s="4" t="s">
        <v>7</v>
      </c>
      <c r="B69" s="4" t="s">
        <v>7</v>
      </c>
      <c r="C69" s="4" t="s">
        <v>7</v>
      </c>
      <c r="D69" s="4" t="s">
        <v>7</v>
      </c>
      <c r="F69" s="4" t="s">
        <v>7</v>
      </c>
      <c r="H69" s="4" t="s">
        <v>7</v>
      </c>
      <c r="J69" s="4" t="s">
        <v>7</v>
      </c>
      <c r="L69" s="4" t="s">
        <v>7</v>
      </c>
      <c r="N69" s="4" t="s">
        <v>7</v>
      </c>
      <c r="P69" s="4" t="s">
        <v>7</v>
      </c>
      <c r="R69" s="4" t="s">
        <v>7</v>
      </c>
      <c r="T69" s="4" t="s">
        <v>7</v>
      </c>
      <c r="U69" s="19"/>
      <c r="V69" s="4" t="s">
        <v>7</v>
      </c>
      <c r="X69" s="4" t="s">
        <v>7</v>
      </c>
      <c r="Z69" s="4" t="s">
        <v>7</v>
      </c>
      <c r="AB69" s="4" t="s">
        <v>7</v>
      </c>
      <c r="AD69" s="4" t="s">
        <v>7</v>
      </c>
      <c r="AF69" s="4" t="str">
        <f>AB69</f>
        <v>=</v>
      </c>
      <c r="AH69" s="4" t="str">
        <f>AD69</f>
        <v>=</v>
      </c>
    </row>
    <row r="70" spans="1:34" ht="12.75">
      <c r="A70" s="17" t="s">
        <v>66</v>
      </c>
      <c r="B70" s="17"/>
      <c r="C70" s="19">
        <f>SUM(C14:C68)</f>
        <v>5843796</v>
      </c>
      <c r="D70" s="19">
        <f>SUM(D14:D68)</f>
        <v>8342727.75</v>
      </c>
      <c r="F70" s="19">
        <f>SUM(F14:F68)</f>
        <v>6798517.250000001</v>
      </c>
      <c r="H70" s="19">
        <f>SUM(H14:H68)</f>
        <v>8797800</v>
      </c>
      <c r="J70" s="19">
        <f>SUM(J14:J68)</f>
        <v>8526441.5</v>
      </c>
      <c r="L70" s="19">
        <f>SUM(L14:L68)</f>
        <v>8907360</v>
      </c>
      <c r="N70" s="19">
        <f>SUM(N14:N68)</f>
        <v>8935850</v>
      </c>
      <c r="P70" s="19">
        <f>SUM(P14:P68)</f>
        <v>8680320</v>
      </c>
      <c r="R70" s="19">
        <f>SUM(R14:R68)</f>
        <v>8812760</v>
      </c>
      <c r="T70" s="19">
        <f>SUM(T14:T68)</f>
        <v>8653920</v>
      </c>
      <c r="U70" s="19"/>
      <c r="V70" s="19">
        <f>SUM(V14:V68)</f>
        <v>8669320</v>
      </c>
      <c r="X70" s="19">
        <f>SUM(X14:X68)</f>
        <v>8489580</v>
      </c>
      <c r="Z70" s="19">
        <f>SUM(Z14:Z68)</f>
        <v>8585445</v>
      </c>
      <c r="AB70" s="19">
        <f>SUM(AB14:AB68)</f>
        <v>8581772.5</v>
      </c>
      <c r="AD70" s="19">
        <f>SUM(AD14:AD68)</f>
        <v>8527993.541666668</v>
      </c>
      <c r="AF70" s="19">
        <f>AB70</f>
        <v>8581772.5</v>
      </c>
      <c r="AH70" s="19">
        <f>(AB70/12*7)+(AF70/12*5)</f>
        <v>8581772.5</v>
      </c>
    </row>
    <row r="71" spans="1:34" ht="12.75">
      <c r="A71" s="4" t="s">
        <v>7</v>
      </c>
      <c r="B71" s="4" t="s">
        <v>7</v>
      </c>
      <c r="C71" s="4" t="s">
        <v>7</v>
      </c>
      <c r="D71" s="4" t="s">
        <v>7</v>
      </c>
      <c r="F71" s="4" t="s">
        <v>7</v>
      </c>
      <c r="H71" s="4" t="s">
        <v>7</v>
      </c>
      <c r="J71" s="4" t="s">
        <v>7</v>
      </c>
      <c r="L71" s="4" t="s">
        <v>7</v>
      </c>
      <c r="N71" s="4" t="s">
        <v>7</v>
      </c>
      <c r="P71" s="4" t="s">
        <v>7</v>
      </c>
      <c r="R71" s="4" t="s">
        <v>7</v>
      </c>
      <c r="T71" s="4" t="s">
        <v>7</v>
      </c>
      <c r="U71" s="19"/>
      <c r="V71" s="4" t="s">
        <v>7</v>
      </c>
      <c r="X71" s="4" t="s">
        <v>7</v>
      </c>
      <c r="Z71" s="4" t="s">
        <v>7</v>
      </c>
      <c r="AB71" s="4" t="s">
        <v>7</v>
      </c>
      <c r="AD71" s="4" t="s">
        <v>7</v>
      </c>
      <c r="AF71" s="4" t="str">
        <f>AB71</f>
        <v>=</v>
      </c>
      <c r="AH71" s="4" t="str">
        <f>AD71</f>
        <v>=</v>
      </c>
    </row>
    <row r="72" spans="1:34" ht="12.75">
      <c r="A72" s="17" t="s">
        <v>67</v>
      </c>
      <c r="B72" s="17"/>
      <c r="C72" s="17"/>
      <c r="D72" s="17"/>
      <c r="F72" s="17"/>
      <c r="H72" s="17"/>
      <c r="J72" s="17"/>
      <c r="L72" s="17"/>
      <c r="N72" s="17"/>
      <c r="P72" s="17"/>
      <c r="R72" s="17"/>
      <c r="T72" s="17"/>
      <c r="U72" s="19"/>
      <c r="V72" s="17"/>
      <c r="AF72">
        <f>AB72</f>
        <v>0</v>
      </c>
      <c r="AH72">
        <f>(AB72/12*7)+(AF72/12*5)</f>
        <v>0</v>
      </c>
    </row>
    <row r="73" spans="1:34" ht="12.75">
      <c r="A73" s="17" t="s">
        <v>68</v>
      </c>
      <c r="B73" s="17"/>
      <c r="C73" s="17"/>
      <c r="D73" s="17"/>
      <c r="F73" s="17"/>
      <c r="H73" s="17"/>
      <c r="J73" s="17"/>
      <c r="L73" s="17"/>
      <c r="N73" s="17"/>
      <c r="O73" s="17"/>
      <c r="P73" s="17"/>
      <c r="R73" s="17"/>
      <c r="T73" s="17"/>
      <c r="U73" s="19"/>
      <c r="V73" s="17"/>
      <c r="AF73">
        <f>AB73</f>
        <v>0</v>
      </c>
      <c r="AH73">
        <f>(AB73/12*7)+(AF73/12*5)</f>
        <v>0</v>
      </c>
    </row>
    <row r="74" spans="1:34" ht="12.75">
      <c r="A74" s="17" t="s">
        <v>69</v>
      </c>
      <c r="B74" s="17">
        <v>3413329</v>
      </c>
      <c r="C74" s="19">
        <v>22872</v>
      </c>
      <c r="D74" s="19">
        <v>31752</v>
      </c>
      <c r="F74" s="19">
        <v>26572</v>
      </c>
      <c r="H74" s="19">
        <v>35640</v>
      </c>
      <c r="J74" s="19">
        <v>33372</v>
      </c>
      <c r="L74" s="19">
        <v>29040</v>
      </c>
      <c r="N74" s="19">
        <v>32890</v>
      </c>
      <c r="P74" s="19">
        <v>35640</v>
      </c>
      <c r="R74" s="19">
        <v>31790</v>
      </c>
      <c r="T74" s="19">
        <v>27720</v>
      </c>
      <c r="U74" s="19"/>
      <c r="V74" s="19">
        <v>32340</v>
      </c>
      <c r="X74" s="19">
        <v>25080</v>
      </c>
      <c r="Z74" s="19">
        <v>26620</v>
      </c>
      <c r="AB74" s="19">
        <v>18830</v>
      </c>
      <c r="AD74" s="19">
        <v>22475.833333333336</v>
      </c>
      <c r="AF74" s="19">
        <v>18830</v>
      </c>
      <c r="AH74" s="19">
        <v>18830</v>
      </c>
    </row>
    <row r="75" spans="1:34" ht="12.75">
      <c r="A75" s="17" t="s">
        <v>70</v>
      </c>
      <c r="B75" s="17">
        <v>3412232</v>
      </c>
      <c r="C75" s="19">
        <v>114360</v>
      </c>
      <c r="D75" s="19">
        <v>153468</v>
      </c>
      <c r="F75" s="19">
        <v>130655</v>
      </c>
      <c r="H75" s="19">
        <v>154440</v>
      </c>
      <c r="J75" s="19">
        <v>153873</v>
      </c>
      <c r="L75" s="19">
        <v>157080</v>
      </c>
      <c r="N75" s="19">
        <v>155540</v>
      </c>
      <c r="P75" s="19">
        <v>161040</v>
      </c>
      <c r="R75" s="19">
        <v>158730</v>
      </c>
      <c r="T75" s="19">
        <v>138600</v>
      </c>
      <c r="U75" s="19"/>
      <c r="V75" s="19">
        <v>151690</v>
      </c>
      <c r="X75" s="19">
        <v>130680</v>
      </c>
      <c r="Z75" s="19">
        <v>135300</v>
      </c>
      <c r="AB75" s="19">
        <v>126430</v>
      </c>
      <c r="AD75" s="19">
        <v>128909.16666666667</v>
      </c>
      <c r="AF75" s="19">
        <v>126430</v>
      </c>
      <c r="AH75" s="19">
        <v>126430.00000000001</v>
      </c>
    </row>
    <row r="76" spans="1:34" ht="12.75">
      <c r="A76" s="17" t="s">
        <v>71</v>
      </c>
      <c r="B76" s="17">
        <v>3413310</v>
      </c>
      <c r="C76" s="19">
        <v>141044</v>
      </c>
      <c r="D76" s="19">
        <v>164052</v>
      </c>
      <c r="F76" s="19">
        <v>150630.66666666666</v>
      </c>
      <c r="H76" s="19">
        <v>150480</v>
      </c>
      <c r="J76" s="19">
        <v>158397</v>
      </c>
      <c r="L76" s="19">
        <v>142560</v>
      </c>
      <c r="N76" s="19">
        <v>147180</v>
      </c>
      <c r="P76" s="19">
        <v>151800</v>
      </c>
      <c r="R76" s="19">
        <v>146410</v>
      </c>
      <c r="T76" s="19">
        <v>153120</v>
      </c>
      <c r="U76" s="19"/>
      <c r="V76" s="19">
        <v>152350</v>
      </c>
      <c r="X76" s="19">
        <v>159720</v>
      </c>
      <c r="Z76" s="19">
        <v>155870</v>
      </c>
      <c r="AB76" s="19">
        <v>165435</v>
      </c>
      <c r="AD76" s="19">
        <v>162101.25</v>
      </c>
      <c r="AF76" s="19">
        <v>165435</v>
      </c>
      <c r="AH76" s="19">
        <v>165435</v>
      </c>
    </row>
    <row r="77" spans="1:34" ht="12.75">
      <c r="A77" s="17" t="s">
        <v>72</v>
      </c>
      <c r="B77" s="17">
        <v>3413327</v>
      </c>
      <c r="C77" s="19">
        <v>21919</v>
      </c>
      <c r="D77" s="19">
        <v>29106</v>
      </c>
      <c r="F77" s="19">
        <v>24913.583333333332</v>
      </c>
      <c r="H77" s="19">
        <v>29040</v>
      </c>
      <c r="J77" s="19">
        <v>29078.5</v>
      </c>
      <c r="L77" s="19">
        <v>30360</v>
      </c>
      <c r="N77" s="19">
        <v>29590</v>
      </c>
      <c r="P77" s="19">
        <v>33000</v>
      </c>
      <c r="R77" s="19">
        <v>31460</v>
      </c>
      <c r="T77" s="19">
        <v>27720</v>
      </c>
      <c r="U77" s="19"/>
      <c r="V77" s="19">
        <v>30800</v>
      </c>
      <c r="X77" s="19">
        <v>27720</v>
      </c>
      <c r="Z77" s="19">
        <v>27720</v>
      </c>
      <c r="AB77" s="19">
        <v>29590</v>
      </c>
      <c r="AD77" s="19">
        <v>28499.166666666668</v>
      </c>
      <c r="AF77" s="19">
        <v>29590</v>
      </c>
      <c r="AH77" s="19">
        <v>29590.000000000004</v>
      </c>
    </row>
    <row r="78" spans="1:34" ht="12.75">
      <c r="A78" s="4" t="s">
        <v>7</v>
      </c>
      <c r="B78" s="4" t="s">
        <v>7</v>
      </c>
      <c r="C78" s="4" t="s">
        <v>7</v>
      </c>
      <c r="D78" s="4" t="s">
        <v>7</v>
      </c>
      <c r="F78" s="4" t="s">
        <v>7</v>
      </c>
      <c r="H78" s="4" t="s">
        <v>7</v>
      </c>
      <c r="J78" s="4" t="s">
        <v>7</v>
      </c>
      <c r="L78" s="4" t="s">
        <v>7</v>
      </c>
      <c r="N78" s="4" t="s">
        <v>7</v>
      </c>
      <c r="P78" s="4" t="s">
        <v>7</v>
      </c>
      <c r="R78" s="4" t="s">
        <v>7</v>
      </c>
      <c r="T78" s="4" t="s">
        <v>7</v>
      </c>
      <c r="U78" s="19"/>
      <c r="V78" s="4" t="s">
        <v>7</v>
      </c>
      <c r="X78" s="4" t="s">
        <v>7</v>
      </c>
      <c r="Z78" s="4" t="s">
        <v>7</v>
      </c>
      <c r="AB78" s="4" t="s">
        <v>7</v>
      </c>
      <c r="AD78" s="4" t="s">
        <v>7</v>
      </c>
      <c r="AF78" s="4" t="str">
        <f>AB78</f>
        <v>=</v>
      </c>
      <c r="AH78" s="4" t="str">
        <f>AD78</f>
        <v>=</v>
      </c>
    </row>
    <row r="79" spans="1:34" ht="12.75">
      <c r="A79" s="17" t="s">
        <v>73</v>
      </c>
      <c r="B79" s="17"/>
      <c r="C79" s="19">
        <f>SUM(C74:C77)</f>
        <v>300195</v>
      </c>
      <c r="D79" s="19">
        <f>SUM(D74:D77)</f>
        <v>378378</v>
      </c>
      <c r="F79" s="19">
        <f>SUM(F74:F77)</f>
        <v>332771.24999999994</v>
      </c>
      <c r="H79" s="19">
        <f>SUM(H74:H77)</f>
        <v>369600</v>
      </c>
      <c r="J79" s="19">
        <f>SUM(J74:J77)</f>
        <v>374720.5</v>
      </c>
      <c r="L79" s="19">
        <f>SUM(L74:L77)</f>
        <v>359040</v>
      </c>
      <c r="N79" s="19">
        <f>SUM(N74:N77)</f>
        <v>365200</v>
      </c>
      <c r="P79" s="19">
        <f>SUM(P74:P77)</f>
        <v>381480</v>
      </c>
      <c r="R79" s="19">
        <f>SUM(R74:R77)</f>
        <v>368390</v>
      </c>
      <c r="T79" s="19">
        <f>SUM(T74:T77)</f>
        <v>347160</v>
      </c>
      <c r="U79" s="19"/>
      <c r="V79" s="19">
        <f>SUM(V74:V77)</f>
        <v>367180</v>
      </c>
      <c r="X79" s="19">
        <f>SUM(X74:X77)</f>
        <v>343200</v>
      </c>
      <c r="Z79" s="19">
        <f>SUM(Z74:Z77)</f>
        <v>345510</v>
      </c>
      <c r="AB79" s="19">
        <f>SUM(AB74:AB77)</f>
        <v>340285</v>
      </c>
      <c r="AD79" s="19">
        <f>SUM(AD74:AD77)</f>
        <v>341985.4166666667</v>
      </c>
      <c r="AF79" s="19">
        <f>AB79</f>
        <v>340285</v>
      </c>
      <c r="AH79" s="19">
        <f>(AB79/12*7)+(AF79/12*5)</f>
        <v>340285</v>
      </c>
    </row>
    <row r="80" spans="1:34" ht="12.75">
      <c r="A80" s="4" t="s">
        <v>7</v>
      </c>
      <c r="B80" s="4" t="s">
        <v>7</v>
      </c>
      <c r="C80" s="4" t="s">
        <v>7</v>
      </c>
      <c r="D80" s="4" t="s">
        <v>7</v>
      </c>
      <c r="F80" s="4" t="s">
        <v>7</v>
      </c>
      <c r="H80" s="4" t="s">
        <v>7</v>
      </c>
      <c r="J80" s="4" t="s">
        <v>7</v>
      </c>
      <c r="L80" s="4" t="s">
        <v>7</v>
      </c>
      <c r="N80" s="4" t="s">
        <v>7</v>
      </c>
      <c r="P80" s="4" t="s">
        <v>7</v>
      </c>
      <c r="R80" s="4" t="s">
        <v>7</v>
      </c>
      <c r="T80" s="4" t="s">
        <v>7</v>
      </c>
      <c r="U80" s="19"/>
      <c r="V80" s="4" t="s">
        <v>7</v>
      </c>
      <c r="X80" s="4" t="s">
        <v>7</v>
      </c>
      <c r="Z80" s="4" t="s">
        <v>7</v>
      </c>
      <c r="AB80" s="4" t="s">
        <v>7</v>
      </c>
      <c r="AD80" s="4" t="s">
        <v>7</v>
      </c>
      <c r="AF80" s="4" t="str">
        <f>AB80</f>
        <v>=</v>
      </c>
      <c r="AH80" s="4" t="str">
        <f>AD80</f>
        <v>=</v>
      </c>
    </row>
    <row r="81" spans="1:34" ht="12.75">
      <c r="A81" s="17" t="s">
        <v>67</v>
      </c>
      <c r="B81" s="17"/>
      <c r="C81" s="17"/>
      <c r="D81" s="17"/>
      <c r="F81" s="17"/>
      <c r="H81" s="17"/>
      <c r="J81" s="17"/>
      <c r="L81" s="17"/>
      <c r="N81" s="17"/>
      <c r="P81" s="17"/>
      <c r="R81" s="17"/>
      <c r="T81" s="17"/>
      <c r="U81" s="19"/>
      <c r="V81" s="17"/>
      <c r="AF81">
        <f>AB81</f>
        <v>0</v>
      </c>
      <c r="AH81">
        <f>(AB81/12*7)+(AF81/12*5)</f>
        <v>0</v>
      </c>
    </row>
    <row r="82" spans="1:34" ht="12.75">
      <c r="A82" s="17" t="s">
        <v>74</v>
      </c>
      <c r="B82" s="17"/>
      <c r="C82" s="17"/>
      <c r="D82" s="17"/>
      <c r="F82" s="17"/>
      <c r="H82" s="17"/>
      <c r="J82" s="17"/>
      <c r="L82" s="17"/>
      <c r="N82" s="17"/>
      <c r="O82" s="17"/>
      <c r="P82" s="17"/>
      <c r="R82" s="17"/>
      <c r="T82" s="17"/>
      <c r="U82" s="19"/>
      <c r="V82" s="17"/>
      <c r="AF82">
        <f>AB82</f>
        <v>0</v>
      </c>
      <c r="AH82">
        <f>(AB82/12*7)+(AF82/12*5)</f>
        <v>0</v>
      </c>
    </row>
    <row r="83" spans="1:34" ht="12.75">
      <c r="A83" s="17" t="s">
        <v>75</v>
      </c>
      <c r="B83" s="17">
        <v>3413965</v>
      </c>
      <c r="C83" s="19">
        <v>202989</v>
      </c>
      <c r="D83" s="19">
        <v>336042</v>
      </c>
      <c r="F83" s="19">
        <v>258427.75</v>
      </c>
      <c r="H83" s="19">
        <v>289080</v>
      </c>
      <c r="J83" s="19">
        <v>316474.5</v>
      </c>
      <c r="L83" s="19">
        <v>293040</v>
      </c>
      <c r="N83" s="19">
        <v>290730</v>
      </c>
      <c r="P83" s="19">
        <v>289080</v>
      </c>
      <c r="R83" s="19">
        <v>291390</v>
      </c>
      <c r="T83" s="19">
        <v>287760</v>
      </c>
      <c r="U83" s="19"/>
      <c r="V83" s="19">
        <v>288530</v>
      </c>
      <c r="X83" s="19">
        <v>293040</v>
      </c>
      <c r="Z83" s="19">
        <v>289960</v>
      </c>
      <c r="AB83" s="19">
        <v>294555</v>
      </c>
      <c r="AD83" s="19">
        <v>293671.25</v>
      </c>
      <c r="AF83" s="19">
        <v>294555</v>
      </c>
      <c r="AH83" s="19">
        <v>294555</v>
      </c>
    </row>
    <row r="84" spans="1:34" ht="12.75">
      <c r="A84" s="17" t="s">
        <v>76</v>
      </c>
      <c r="B84" s="17">
        <v>3413001</v>
      </c>
      <c r="C84" s="19">
        <v>113407</v>
      </c>
      <c r="D84" s="19">
        <v>157437</v>
      </c>
      <c r="F84" s="19">
        <v>131752.83333333334</v>
      </c>
      <c r="H84" s="19">
        <v>158400</v>
      </c>
      <c r="J84" s="19">
        <v>157838.25</v>
      </c>
      <c r="L84" s="19">
        <v>163680</v>
      </c>
      <c r="N84" s="19">
        <v>160600</v>
      </c>
      <c r="P84" s="19">
        <v>147840</v>
      </c>
      <c r="R84" s="19">
        <v>157080</v>
      </c>
      <c r="T84" s="19">
        <v>138600</v>
      </c>
      <c r="U84" s="19"/>
      <c r="V84" s="19">
        <v>143990</v>
      </c>
      <c r="X84" s="19">
        <v>153120</v>
      </c>
      <c r="Z84" s="19">
        <v>144650</v>
      </c>
      <c r="AB84" s="19">
        <v>151985</v>
      </c>
      <c r="AD84" s="19">
        <v>152647.0833333333</v>
      </c>
      <c r="AF84" s="19">
        <v>151985</v>
      </c>
      <c r="AH84" s="19">
        <v>151985</v>
      </c>
    </row>
    <row r="85" spans="1:34" ht="12.75">
      <c r="A85" s="17" t="s">
        <v>77</v>
      </c>
      <c r="B85" s="17">
        <v>3412004</v>
      </c>
      <c r="C85" s="19">
        <v>198224</v>
      </c>
      <c r="D85" s="19">
        <v>243432</v>
      </c>
      <c r="F85" s="19">
        <v>217060.6666666667</v>
      </c>
      <c r="H85" s="19">
        <v>253440</v>
      </c>
      <c r="J85" s="19">
        <v>247602</v>
      </c>
      <c r="L85" s="19">
        <v>257400</v>
      </c>
      <c r="N85" s="19">
        <v>255090</v>
      </c>
      <c r="P85" s="19">
        <v>285120</v>
      </c>
      <c r="R85" s="19">
        <v>268950</v>
      </c>
      <c r="T85" s="19">
        <v>299640</v>
      </c>
      <c r="U85" s="19"/>
      <c r="V85" s="19">
        <v>291170</v>
      </c>
      <c r="X85" s="19">
        <v>266640</v>
      </c>
      <c r="Z85" s="19">
        <v>285890</v>
      </c>
      <c r="AB85" s="19">
        <v>252860</v>
      </c>
      <c r="AD85" s="19">
        <v>260898.33333333334</v>
      </c>
      <c r="AF85" s="19">
        <v>252860</v>
      </c>
      <c r="AH85" s="19">
        <v>252860.00000000003</v>
      </c>
    </row>
    <row r="86" spans="1:34" ht="12.75">
      <c r="A86" s="17" t="s">
        <v>78</v>
      </c>
      <c r="B86" s="17">
        <v>3413015</v>
      </c>
      <c r="C86" s="19">
        <v>77193</v>
      </c>
      <c r="D86" s="19">
        <v>120393</v>
      </c>
      <c r="F86" s="19">
        <v>95193</v>
      </c>
      <c r="H86" s="19">
        <v>112200</v>
      </c>
      <c r="J86" s="19">
        <v>116979.25</v>
      </c>
      <c r="L86" s="19">
        <v>109560</v>
      </c>
      <c r="N86" s="19">
        <v>111100</v>
      </c>
      <c r="P86" s="19">
        <v>105600</v>
      </c>
      <c r="R86" s="19">
        <v>107910</v>
      </c>
      <c r="T86" s="19">
        <v>125400</v>
      </c>
      <c r="U86" s="19"/>
      <c r="V86" s="19">
        <v>113850</v>
      </c>
      <c r="X86" s="19">
        <v>114840</v>
      </c>
      <c r="Z86" s="19">
        <v>121000</v>
      </c>
      <c r="AB86" s="19">
        <v>104910</v>
      </c>
      <c r="AD86" s="19">
        <v>110702.5</v>
      </c>
      <c r="AF86" s="19">
        <v>104910</v>
      </c>
      <c r="AH86" s="19">
        <v>104910</v>
      </c>
    </row>
    <row r="87" spans="1:34" ht="12.75">
      <c r="A87" s="4" t="s">
        <v>7</v>
      </c>
      <c r="B87" s="4" t="s">
        <v>7</v>
      </c>
      <c r="C87" s="4" t="s">
        <v>7</v>
      </c>
      <c r="D87" s="4" t="s">
        <v>7</v>
      </c>
      <c r="F87" s="4" t="s">
        <v>7</v>
      </c>
      <c r="H87" s="4" t="s">
        <v>7</v>
      </c>
      <c r="J87" s="4" t="s">
        <v>7</v>
      </c>
      <c r="L87" s="4" t="s">
        <v>7</v>
      </c>
      <c r="N87" s="4" t="s">
        <v>7</v>
      </c>
      <c r="P87" s="4" t="s">
        <v>7</v>
      </c>
      <c r="R87" s="4" t="s">
        <v>7</v>
      </c>
      <c r="T87" s="4" t="s">
        <v>7</v>
      </c>
      <c r="U87" s="19"/>
      <c r="V87" s="4" t="s">
        <v>7</v>
      </c>
      <c r="X87" s="4" t="s">
        <v>7</v>
      </c>
      <c r="Z87" s="4" t="s">
        <v>7</v>
      </c>
      <c r="AB87" s="4" t="s">
        <v>7</v>
      </c>
      <c r="AD87" s="4" t="s">
        <v>7</v>
      </c>
      <c r="AF87" s="4" t="str">
        <f>AB87</f>
        <v>=</v>
      </c>
      <c r="AH87" s="4" t="str">
        <f>AD87</f>
        <v>=</v>
      </c>
    </row>
    <row r="88" spans="1:34" ht="12.75">
      <c r="A88" s="17" t="s">
        <v>79</v>
      </c>
      <c r="B88" s="17"/>
      <c r="C88" s="19">
        <f>SUM(C83:C86)</f>
        <v>591813</v>
      </c>
      <c r="D88" s="19">
        <f>SUM(D83:D86)</f>
        <v>857304</v>
      </c>
      <c r="F88" s="19">
        <f>SUM(F83:F86)</f>
        <v>702434.25</v>
      </c>
      <c r="H88" s="19">
        <f>SUM(H83:H86)</f>
        <v>813120</v>
      </c>
      <c r="J88" s="19">
        <f>SUM(J83:J86)</f>
        <v>838894</v>
      </c>
      <c r="L88" s="19">
        <f>SUM(L83:L86)</f>
        <v>823680</v>
      </c>
      <c r="N88" s="19">
        <f>SUM(N83:N86)</f>
        <v>817520</v>
      </c>
      <c r="P88" s="19">
        <f>SUM(P83:P86)</f>
        <v>827640</v>
      </c>
      <c r="R88" s="19">
        <f>SUM(R83:R86)</f>
        <v>825330</v>
      </c>
      <c r="T88" s="19">
        <f>SUM(T83:T86)</f>
        <v>851400</v>
      </c>
      <c r="U88" s="19"/>
      <c r="V88" s="19">
        <f>SUM(V83:V86)</f>
        <v>837540</v>
      </c>
      <c r="X88" s="19">
        <f>SUM(X83:X86)</f>
        <v>827640</v>
      </c>
      <c r="Z88" s="19">
        <f>SUM(Z83:Z86)</f>
        <v>841500</v>
      </c>
      <c r="AB88" s="19">
        <f>SUM(AB83:AB86)</f>
        <v>804310</v>
      </c>
      <c r="AD88" s="19">
        <f>SUM(AD83:AD86)</f>
        <v>817919.1666666666</v>
      </c>
      <c r="AF88" s="19">
        <f>AB88</f>
        <v>804310</v>
      </c>
      <c r="AH88" s="19">
        <f>(AB88/12*7)+(AF88/12*5)</f>
        <v>804310</v>
      </c>
    </row>
    <row r="89" spans="1:34" ht="12.75">
      <c r="A89" s="4" t="s">
        <v>7</v>
      </c>
      <c r="B89" s="4" t="s">
        <v>7</v>
      </c>
      <c r="C89" s="4" t="s">
        <v>7</v>
      </c>
      <c r="D89" s="4" t="s">
        <v>7</v>
      </c>
      <c r="F89" s="4" t="s">
        <v>7</v>
      </c>
      <c r="H89" s="4" t="s">
        <v>7</v>
      </c>
      <c r="J89" s="4" t="s">
        <v>7</v>
      </c>
      <c r="L89" s="4" t="s">
        <v>7</v>
      </c>
      <c r="N89" s="4" t="s">
        <v>7</v>
      </c>
      <c r="P89" s="4" t="s">
        <v>7</v>
      </c>
      <c r="R89" s="4" t="s">
        <v>7</v>
      </c>
      <c r="T89" s="4" t="s">
        <v>7</v>
      </c>
      <c r="U89" s="19"/>
      <c r="V89" s="4" t="s">
        <v>7</v>
      </c>
      <c r="X89" s="4" t="s">
        <v>7</v>
      </c>
      <c r="Z89" s="4" t="s">
        <v>7</v>
      </c>
      <c r="AB89" s="4" t="s">
        <v>7</v>
      </c>
      <c r="AD89" s="4" t="s">
        <v>7</v>
      </c>
      <c r="AF89" s="4" t="str">
        <f>AB89</f>
        <v>=</v>
      </c>
      <c r="AH89" s="4" t="str">
        <f>AD89</f>
        <v>=</v>
      </c>
    </row>
    <row r="90" spans="1:34" ht="12.75">
      <c r="A90" s="17" t="s">
        <v>67</v>
      </c>
      <c r="B90" s="17"/>
      <c r="C90" s="17"/>
      <c r="D90" s="17"/>
      <c r="F90" s="17"/>
      <c r="H90" s="17"/>
      <c r="J90" s="17"/>
      <c r="L90" s="17"/>
      <c r="N90" s="17"/>
      <c r="P90" s="17"/>
      <c r="R90" s="17"/>
      <c r="T90" s="17"/>
      <c r="U90" s="19"/>
      <c r="V90" s="17"/>
      <c r="AF90">
        <f>AB90</f>
        <v>0</v>
      </c>
      <c r="AH90">
        <f>(AB90/12*7)+(AF90/12*5)</f>
        <v>0</v>
      </c>
    </row>
    <row r="91" spans="1:34" ht="12.75">
      <c r="A91" s="17" t="s">
        <v>80</v>
      </c>
      <c r="B91" s="17"/>
      <c r="C91" s="17"/>
      <c r="D91" s="17"/>
      <c r="F91" s="17"/>
      <c r="H91" s="17"/>
      <c r="J91" s="17"/>
      <c r="L91" s="17"/>
      <c r="N91" s="17"/>
      <c r="P91" s="17"/>
      <c r="R91" s="17"/>
      <c r="T91" s="17"/>
      <c r="U91" s="19"/>
      <c r="V91" s="17"/>
      <c r="AF91">
        <f>AB91</f>
        <v>0</v>
      </c>
      <c r="AH91">
        <f>(AB91/12*7)+(AF91/12*5)</f>
        <v>0</v>
      </c>
    </row>
    <row r="92" spans="1:34" ht="12.75">
      <c r="A92" s="17" t="s">
        <v>81</v>
      </c>
      <c r="B92" s="17">
        <v>3412006</v>
      </c>
      <c r="C92" s="19">
        <v>145809</v>
      </c>
      <c r="D92" s="19">
        <v>224910</v>
      </c>
      <c r="F92" s="19">
        <v>178767.75</v>
      </c>
      <c r="H92" s="19">
        <v>212520</v>
      </c>
      <c r="J92" s="19">
        <v>219747.5</v>
      </c>
      <c r="L92" s="19">
        <v>186120</v>
      </c>
      <c r="N92" s="19">
        <v>201520</v>
      </c>
      <c r="P92" s="19">
        <v>142560</v>
      </c>
      <c r="R92" s="19">
        <v>167970</v>
      </c>
      <c r="T92" s="19">
        <v>186120</v>
      </c>
      <c r="U92" s="19"/>
      <c r="V92" s="19">
        <v>160710</v>
      </c>
      <c r="X92" s="19">
        <v>186120</v>
      </c>
      <c r="Z92" s="19">
        <v>186120</v>
      </c>
      <c r="AB92" s="19">
        <v>199060</v>
      </c>
      <c r="AD92" s="19">
        <v>191511.66666666666</v>
      </c>
      <c r="AF92" s="19">
        <v>199060</v>
      </c>
      <c r="AH92" s="19">
        <v>199060</v>
      </c>
    </row>
    <row r="93" spans="1:34" ht="12.75">
      <c r="A93" s="17" t="s">
        <v>191</v>
      </c>
      <c r="B93" s="17">
        <v>3412025</v>
      </c>
      <c r="C93" s="19">
        <v>0</v>
      </c>
      <c r="D93" s="19">
        <v>141230.25</v>
      </c>
      <c r="F93" s="19">
        <v>0</v>
      </c>
      <c r="H93" s="19">
        <v>254760</v>
      </c>
      <c r="J93" s="19">
        <v>247380.25</v>
      </c>
      <c r="L93" s="19">
        <v>271920</v>
      </c>
      <c r="N93" s="19">
        <v>261910</v>
      </c>
      <c r="P93" s="19">
        <v>277200</v>
      </c>
      <c r="R93" s="19">
        <v>274120</v>
      </c>
      <c r="T93" s="19">
        <v>253440</v>
      </c>
      <c r="U93" s="19"/>
      <c r="V93" s="19">
        <v>267300</v>
      </c>
      <c r="X93" s="19">
        <v>249480</v>
      </c>
      <c r="Z93" s="19">
        <v>251790</v>
      </c>
      <c r="AB93" s="19">
        <v>306660</v>
      </c>
      <c r="AD93" s="19">
        <v>273305</v>
      </c>
      <c r="AF93" s="19">
        <v>306660</v>
      </c>
      <c r="AH93" s="19">
        <v>306660</v>
      </c>
    </row>
    <row r="94" spans="1:34" ht="12.75">
      <c r="A94" s="17" t="s">
        <v>82</v>
      </c>
      <c r="B94" s="17">
        <v>3413507</v>
      </c>
      <c r="C94" s="19">
        <v>26684</v>
      </c>
      <c r="D94" s="19">
        <v>34398</v>
      </c>
      <c r="F94" s="19">
        <v>29898.166666666664</v>
      </c>
      <c r="H94" s="19">
        <v>29040</v>
      </c>
      <c r="J94" s="19">
        <v>32165.5</v>
      </c>
      <c r="L94" s="19">
        <v>35640</v>
      </c>
      <c r="N94" s="19">
        <v>31790</v>
      </c>
      <c r="P94" s="19">
        <v>40920</v>
      </c>
      <c r="R94" s="19">
        <v>37840</v>
      </c>
      <c r="T94" s="19">
        <v>44880</v>
      </c>
      <c r="U94" s="19"/>
      <c r="V94" s="19">
        <v>42570</v>
      </c>
      <c r="X94" s="19">
        <v>52800</v>
      </c>
      <c r="Z94" s="19">
        <v>48180</v>
      </c>
      <c r="AB94" s="19">
        <v>59180</v>
      </c>
      <c r="AD94" s="19">
        <v>55458.333333333336</v>
      </c>
      <c r="AF94" s="19">
        <v>59180</v>
      </c>
      <c r="AH94" s="19">
        <v>59180.00000000001</v>
      </c>
    </row>
    <row r="95" spans="1:34" ht="12.75">
      <c r="A95" s="17" t="s">
        <v>83</v>
      </c>
      <c r="B95" s="17">
        <v>3413512</v>
      </c>
      <c r="C95" s="19">
        <v>43838</v>
      </c>
      <c r="D95" s="19">
        <v>58212</v>
      </c>
      <c r="F95" s="19">
        <v>49827.166666666664</v>
      </c>
      <c r="H95" s="19">
        <v>51480</v>
      </c>
      <c r="J95" s="19">
        <v>55407</v>
      </c>
      <c r="L95" s="19">
        <v>51480</v>
      </c>
      <c r="N95" s="19">
        <v>51480</v>
      </c>
      <c r="P95" s="19">
        <v>51480</v>
      </c>
      <c r="R95" s="19">
        <v>51480</v>
      </c>
      <c r="T95" s="19">
        <v>47520</v>
      </c>
      <c r="U95" s="19"/>
      <c r="V95" s="19">
        <v>49830</v>
      </c>
      <c r="X95" s="19">
        <v>50160</v>
      </c>
      <c r="Z95" s="19">
        <v>48620</v>
      </c>
      <c r="AB95" s="19">
        <v>49765</v>
      </c>
      <c r="AD95" s="19">
        <v>49995.416666666664</v>
      </c>
      <c r="AF95" s="19">
        <v>49765</v>
      </c>
      <c r="AH95" s="19">
        <v>49765</v>
      </c>
    </row>
    <row r="96" spans="1:34" ht="12.75">
      <c r="A96" s="17" t="s">
        <v>84</v>
      </c>
      <c r="B96" s="17">
        <v>3412176</v>
      </c>
      <c r="C96" s="19">
        <v>138185</v>
      </c>
      <c r="D96" s="19">
        <v>193158</v>
      </c>
      <c r="F96" s="19">
        <v>161090.41666666666</v>
      </c>
      <c r="H96" s="19">
        <v>188760</v>
      </c>
      <c r="J96" s="19">
        <v>191325.5</v>
      </c>
      <c r="L96" s="19">
        <v>195360</v>
      </c>
      <c r="N96" s="19">
        <v>191510</v>
      </c>
      <c r="P96" s="19">
        <v>227040</v>
      </c>
      <c r="R96" s="19">
        <v>208560</v>
      </c>
      <c r="T96" s="19">
        <v>211200</v>
      </c>
      <c r="U96" s="19"/>
      <c r="V96" s="19">
        <v>220440</v>
      </c>
      <c r="X96" s="19">
        <v>187440</v>
      </c>
      <c r="Z96" s="19">
        <v>201300</v>
      </c>
      <c r="AB96" s="19">
        <v>178885</v>
      </c>
      <c r="AD96" s="19">
        <v>183875.4166666667</v>
      </c>
      <c r="AF96" s="19">
        <v>178885</v>
      </c>
      <c r="AH96" s="19">
        <v>178885</v>
      </c>
    </row>
    <row r="97" spans="1:34" ht="12.75">
      <c r="A97" s="17" t="s">
        <v>85</v>
      </c>
      <c r="B97" s="17">
        <v>3413513</v>
      </c>
      <c r="C97" s="19">
        <v>65757</v>
      </c>
      <c r="D97" s="19">
        <v>95256</v>
      </c>
      <c r="F97" s="19">
        <v>78048.25</v>
      </c>
      <c r="H97" s="19">
        <v>92400</v>
      </c>
      <c r="J97" s="19">
        <v>94066</v>
      </c>
      <c r="L97" s="19">
        <v>91080</v>
      </c>
      <c r="N97" s="19">
        <v>91850</v>
      </c>
      <c r="P97" s="19">
        <v>95040</v>
      </c>
      <c r="R97" s="19">
        <v>92730</v>
      </c>
      <c r="T97" s="19">
        <v>97680</v>
      </c>
      <c r="U97" s="19"/>
      <c r="V97" s="19">
        <v>96140</v>
      </c>
      <c r="X97" s="19">
        <v>101640</v>
      </c>
      <c r="Z97" s="19">
        <v>99330</v>
      </c>
      <c r="AB97" s="19">
        <v>107600</v>
      </c>
      <c r="AD97" s="19">
        <v>104123.33333333333</v>
      </c>
      <c r="AF97" s="19">
        <v>107600</v>
      </c>
      <c r="AH97" s="19">
        <v>107600</v>
      </c>
    </row>
    <row r="98" spans="1:34" ht="12.75">
      <c r="A98" s="17" t="s">
        <v>86</v>
      </c>
      <c r="B98" s="17">
        <v>3413514</v>
      </c>
      <c r="C98" s="19">
        <v>86723</v>
      </c>
      <c r="D98" s="19">
        <v>123039</v>
      </c>
      <c r="F98" s="19">
        <v>101854.66666666667</v>
      </c>
      <c r="H98" s="19">
        <v>134640</v>
      </c>
      <c r="J98" s="19">
        <v>127872.75</v>
      </c>
      <c r="L98" s="19">
        <v>129360</v>
      </c>
      <c r="N98" s="19">
        <v>132440</v>
      </c>
      <c r="P98" s="19">
        <v>132000</v>
      </c>
      <c r="R98" s="19">
        <v>130460</v>
      </c>
      <c r="T98" s="19">
        <v>120120</v>
      </c>
      <c r="U98" s="19"/>
      <c r="V98" s="19">
        <v>127050</v>
      </c>
      <c r="X98" s="19">
        <v>112200</v>
      </c>
      <c r="Z98" s="19">
        <v>116820</v>
      </c>
      <c r="AB98" s="19">
        <v>86080</v>
      </c>
      <c r="AD98" s="19">
        <v>101316.66666666666</v>
      </c>
      <c r="AF98" s="19">
        <v>86080</v>
      </c>
      <c r="AH98" s="19">
        <v>86080</v>
      </c>
    </row>
    <row r="99" spans="1:34" ht="12.75">
      <c r="A99" s="17" t="s">
        <v>87</v>
      </c>
      <c r="B99" s="17">
        <v>3413516</v>
      </c>
      <c r="C99" s="19">
        <v>46697</v>
      </c>
      <c r="D99" s="19">
        <v>59535</v>
      </c>
      <c r="F99" s="19">
        <v>52046.166666666664</v>
      </c>
      <c r="H99" s="19">
        <v>56760</v>
      </c>
      <c r="J99" s="19">
        <v>58378.75</v>
      </c>
      <c r="L99" s="19">
        <v>58080</v>
      </c>
      <c r="N99" s="19">
        <v>57310</v>
      </c>
      <c r="P99" s="19">
        <v>63360</v>
      </c>
      <c r="R99" s="19">
        <v>60280</v>
      </c>
      <c r="T99" s="19">
        <v>60720</v>
      </c>
      <c r="U99" s="19"/>
      <c r="V99" s="19">
        <v>62260</v>
      </c>
      <c r="X99" s="19">
        <v>60720</v>
      </c>
      <c r="Z99" s="19">
        <v>60720</v>
      </c>
      <c r="AB99" s="19">
        <v>57835</v>
      </c>
      <c r="AD99" s="19">
        <v>59517.916666666664</v>
      </c>
      <c r="AF99" s="19">
        <v>57835</v>
      </c>
      <c r="AH99" s="19">
        <v>57834.99999999999</v>
      </c>
    </row>
    <row r="100" spans="1:34" ht="12.75">
      <c r="A100" s="17" t="s">
        <v>88</v>
      </c>
      <c r="B100" s="17">
        <v>3413960</v>
      </c>
      <c r="C100" s="19">
        <v>74334</v>
      </c>
      <c r="D100" s="19">
        <v>111132</v>
      </c>
      <c r="F100" s="19">
        <v>89666.5</v>
      </c>
      <c r="H100" s="19">
        <v>95040</v>
      </c>
      <c r="J100" s="19">
        <v>104427</v>
      </c>
      <c r="L100" s="19">
        <v>91080</v>
      </c>
      <c r="N100" s="19">
        <v>93390</v>
      </c>
      <c r="P100" s="19">
        <v>88440</v>
      </c>
      <c r="R100" s="19">
        <v>89980</v>
      </c>
      <c r="T100" s="19">
        <v>116160</v>
      </c>
      <c r="U100" s="19"/>
      <c r="V100" s="19">
        <v>99990</v>
      </c>
      <c r="X100" s="19">
        <v>116160</v>
      </c>
      <c r="Z100" s="19">
        <v>116160</v>
      </c>
      <c r="AB100" s="19">
        <v>123740</v>
      </c>
      <c r="AD100" s="19">
        <v>119318.33333333333</v>
      </c>
      <c r="AF100" s="19">
        <v>123740</v>
      </c>
      <c r="AH100" s="19">
        <v>123739.99999999999</v>
      </c>
    </row>
    <row r="101" spans="1:34" ht="12.75">
      <c r="A101" s="17" t="s">
        <v>89</v>
      </c>
      <c r="B101" s="17">
        <v>3413511</v>
      </c>
      <c r="C101" s="19">
        <v>91488</v>
      </c>
      <c r="D101" s="19">
        <v>112455</v>
      </c>
      <c r="F101" s="19">
        <v>100224.25</v>
      </c>
      <c r="H101" s="19">
        <v>114840</v>
      </c>
      <c r="J101" s="19">
        <v>113448.75</v>
      </c>
      <c r="L101" s="19">
        <v>104280</v>
      </c>
      <c r="N101" s="19">
        <v>110440</v>
      </c>
      <c r="P101" s="19">
        <v>116160</v>
      </c>
      <c r="R101" s="19">
        <v>109230</v>
      </c>
      <c r="T101" s="19">
        <v>125400</v>
      </c>
      <c r="U101" s="19"/>
      <c r="V101" s="19">
        <v>120010</v>
      </c>
      <c r="X101" s="19">
        <v>121440</v>
      </c>
      <c r="Z101" s="19">
        <v>123750</v>
      </c>
      <c r="AB101" s="19">
        <v>123740</v>
      </c>
      <c r="AD101" s="19">
        <v>122398.33333333333</v>
      </c>
      <c r="AF101" s="19">
        <v>123740</v>
      </c>
      <c r="AH101" s="19">
        <v>123739.99999999999</v>
      </c>
    </row>
    <row r="102" spans="1:34" ht="12.75">
      <c r="A102" s="17" t="s">
        <v>90</v>
      </c>
      <c r="B102" s="17">
        <v>3412239</v>
      </c>
      <c r="C102" s="19">
        <v>89582</v>
      </c>
      <c r="D102" s="19">
        <v>107163</v>
      </c>
      <c r="F102" s="19">
        <v>96907.41666666667</v>
      </c>
      <c r="H102" s="19">
        <v>112200</v>
      </c>
      <c r="J102" s="19">
        <v>109261.75</v>
      </c>
      <c r="L102" s="19">
        <v>108240</v>
      </c>
      <c r="N102" s="19">
        <v>110550</v>
      </c>
      <c r="P102" s="19">
        <v>112200</v>
      </c>
      <c r="R102" s="19">
        <v>109890</v>
      </c>
      <c r="T102" s="19">
        <v>105600</v>
      </c>
      <c r="U102" s="19"/>
      <c r="V102" s="19">
        <v>109450</v>
      </c>
      <c r="X102" s="19">
        <v>110880</v>
      </c>
      <c r="Z102" s="19">
        <v>107800</v>
      </c>
      <c r="AB102" s="19">
        <v>98185</v>
      </c>
      <c r="AD102" s="19">
        <v>105590.41666666666</v>
      </c>
      <c r="AF102" s="19">
        <v>98185</v>
      </c>
      <c r="AH102" s="19">
        <v>98185</v>
      </c>
    </row>
    <row r="103" spans="1:34" ht="12.75">
      <c r="A103" s="17" t="s">
        <v>91</v>
      </c>
      <c r="B103" s="17">
        <v>3413599</v>
      </c>
      <c r="C103" s="19">
        <v>56227</v>
      </c>
      <c r="D103" s="19">
        <v>88641</v>
      </c>
      <c r="F103" s="19">
        <v>69732.83333333333</v>
      </c>
      <c r="H103" s="19">
        <v>80520</v>
      </c>
      <c r="J103" s="19">
        <v>85257.25</v>
      </c>
      <c r="L103" s="19">
        <v>80520</v>
      </c>
      <c r="N103" s="19">
        <v>80520</v>
      </c>
      <c r="P103" s="19">
        <v>91080</v>
      </c>
      <c r="R103" s="19">
        <v>84920</v>
      </c>
      <c r="T103" s="19">
        <v>93720</v>
      </c>
      <c r="U103" s="19"/>
      <c r="V103" s="19">
        <v>92180</v>
      </c>
      <c r="X103" s="19">
        <v>92400</v>
      </c>
      <c r="Z103" s="19">
        <v>93170</v>
      </c>
      <c r="AB103" s="19">
        <v>82045</v>
      </c>
      <c r="AD103" s="19">
        <v>88085.41666666666</v>
      </c>
      <c r="AF103" s="19">
        <v>82045</v>
      </c>
      <c r="AH103" s="19">
        <v>82045</v>
      </c>
    </row>
    <row r="104" spans="1:34" ht="12.75">
      <c r="A104" s="17" t="s">
        <v>92</v>
      </c>
      <c r="B104" s="17">
        <v>3413523</v>
      </c>
      <c r="C104" s="19">
        <v>118172</v>
      </c>
      <c r="D104" s="19">
        <v>198450</v>
      </c>
      <c r="F104" s="19">
        <v>151621.16666666666</v>
      </c>
      <c r="H104" s="19">
        <v>191400</v>
      </c>
      <c r="J104" s="19">
        <v>195512.5</v>
      </c>
      <c r="L104" s="19">
        <v>194040</v>
      </c>
      <c r="N104" s="19">
        <v>192500</v>
      </c>
      <c r="P104" s="19">
        <v>178200</v>
      </c>
      <c r="R104" s="19">
        <v>187440</v>
      </c>
      <c r="T104" s="19">
        <v>159720</v>
      </c>
      <c r="U104" s="19"/>
      <c r="V104" s="19">
        <v>170500</v>
      </c>
      <c r="X104" s="19">
        <v>178200</v>
      </c>
      <c r="Z104" s="19">
        <v>167420</v>
      </c>
      <c r="AB104" s="19">
        <v>181575</v>
      </c>
      <c r="AD104" s="19">
        <v>179606.25</v>
      </c>
      <c r="AF104" s="19">
        <v>181575</v>
      </c>
      <c r="AH104" s="19">
        <v>181575</v>
      </c>
    </row>
    <row r="105" spans="1:34" ht="12.75">
      <c r="A105" s="17" t="s">
        <v>93</v>
      </c>
      <c r="B105" s="17">
        <v>3413541</v>
      </c>
      <c r="C105" s="19">
        <v>9530</v>
      </c>
      <c r="D105" s="19">
        <v>5292</v>
      </c>
      <c r="F105" s="19">
        <v>7764.166666666666</v>
      </c>
      <c r="H105" s="19">
        <v>6600</v>
      </c>
      <c r="J105" s="19">
        <v>5837</v>
      </c>
      <c r="L105" s="19">
        <v>6600</v>
      </c>
      <c r="N105" s="19">
        <v>6600</v>
      </c>
      <c r="P105" s="19">
        <v>19800</v>
      </c>
      <c r="R105" s="19">
        <v>12100</v>
      </c>
      <c r="T105" s="19">
        <v>21120</v>
      </c>
      <c r="U105" s="19"/>
      <c r="V105" s="19">
        <v>20350</v>
      </c>
      <c r="X105" s="19">
        <v>29040</v>
      </c>
      <c r="Z105" s="19">
        <v>24420</v>
      </c>
      <c r="AB105" s="19">
        <v>26900</v>
      </c>
      <c r="AD105" s="19">
        <v>28148.333333333332</v>
      </c>
      <c r="AF105" s="19">
        <v>26900</v>
      </c>
      <c r="AH105" s="19">
        <v>26900</v>
      </c>
    </row>
    <row r="106" spans="1:34" ht="12.75">
      <c r="A106" s="17" t="s">
        <v>94</v>
      </c>
      <c r="B106" s="17">
        <v>3413528</v>
      </c>
      <c r="C106" s="19">
        <v>61945</v>
      </c>
      <c r="D106" s="19">
        <v>87318</v>
      </c>
      <c r="F106" s="19">
        <v>72517.08333333333</v>
      </c>
      <c r="H106" s="19">
        <v>91080</v>
      </c>
      <c r="J106" s="19">
        <v>88885.5</v>
      </c>
      <c r="L106" s="19">
        <v>88440</v>
      </c>
      <c r="N106" s="19">
        <v>89980</v>
      </c>
      <c r="P106" s="19">
        <v>89760</v>
      </c>
      <c r="R106" s="19">
        <v>88990</v>
      </c>
      <c r="T106" s="19">
        <v>102960</v>
      </c>
      <c r="U106" s="19"/>
      <c r="V106" s="19">
        <v>95260</v>
      </c>
      <c r="X106" s="19">
        <v>97680</v>
      </c>
      <c r="Z106" s="19">
        <v>100760</v>
      </c>
      <c r="AB106" s="19">
        <v>104910</v>
      </c>
      <c r="AD106" s="19">
        <v>100692.5</v>
      </c>
      <c r="AF106" s="19">
        <v>104910</v>
      </c>
      <c r="AH106" s="19">
        <v>104910</v>
      </c>
    </row>
    <row r="107" spans="1:34" ht="12.75">
      <c r="A107" s="17" t="s">
        <v>95</v>
      </c>
      <c r="B107" s="17">
        <v>3413601</v>
      </c>
      <c r="C107" s="19">
        <v>103877</v>
      </c>
      <c r="D107" s="19">
        <v>140238</v>
      </c>
      <c r="F107" s="19">
        <v>119027.41666666666</v>
      </c>
      <c r="H107" s="19">
        <v>128040</v>
      </c>
      <c r="J107" s="19">
        <v>135155.5</v>
      </c>
      <c r="L107" s="19">
        <v>112200</v>
      </c>
      <c r="N107" s="19">
        <v>121440</v>
      </c>
      <c r="P107" s="19">
        <v>138600</v>
      </c>
      <c r="R107" s="19">
        <v>123200</v>
      </c>
      <c r="T107" s="19">
        <v>133320</v>
      </c>
      <c r="U107" s="19"/>
      <c r="V107" s="19">
        <v>136400</v>
      </c>
      <c r="X107" s="19">
        <v>118800</v>
      </c>
      <c r="Z107" s="19">
        <v>127270</v>
      </c>
      <c r="AB107" s="19">
        <v>133155</v>
      </c>
      <c r="AD107" s="19">
        <v>124781.25</v>
      </c>
      <c r="AF107" s="19">
        <v>133155</v>
      </c>
      <c r="AH107" s="19">
        <v>133155</v>
      </c>
    </row>
    <row r="108" spans="1:34" ht="12.75">
      <c r="A108" s="17" t="s">
        <v>96</v>
      </c>
      <c r="B108" s="17">
        <v>3413644</v>
      </c>
      <c r="C108" s="19">
        <v>120078</v>
      </c>
      <c r="D108" s="19">
        <v>157437</v>
      </c>
      <c r="F108" s="19">
        <v>135644.25</v>
      </c>
      <c r="H108" s="19">
        <v>135960</v>
      </c>
      <c r="J108" s="19">
        <v>148488.25</v>
      </c>
      <c r="L108" s="19">
        <v>135960</v>
      </c>
      <c r="N108" s="19">
        <v>135960</v>
      </c>
      <c r="P108" s="19">
        <v>125400</v>
      </c>
      <c r="R108" s="19">
        <v>131560</v>
      </c>
      <c r="T108" s="19">
        <v>126720</v>
      </c>
      <c r="U108" s="19"/>
      <c r="V108" s="19">
        <v>125950</v>
      </c>
      <c r="X108" s="19">
        <v>137280</v>
      </c>
      <c r="Z108" s="19">
        <v>131120</v>
      </c>
      <c r="AB108" s="19">
        <v>153330</v>
      </c>
      <c r="AD108" s="19">
        <v>143967.5</v>
      </c>
      <c r="AF108" s="19">
        <v>153330</v>
      </c>
      <c r="AH108" s="19">
        <v>153330</v>
      </c>
    </row>
    <row r="109" spans="1:34" ht="12.75">
      <c r="A109" s="17" t="s">
        <v>97</v>
      </c>
      <c r="B109" s="17">
        <v>3413631</v>
      </c>
      <c r="C109" s="19">
        <v>26684</v>
      </c>
      <c r="D109" s="19">
        <v>41013</v>
      </c>
      <c r="F109" s="19">
        <v>32654.416666666664</v>
      </c>
      <c r="H109" s="19">
        <v>30360</v>
      </c>
      <c r="J109" s="19">
        <v>36574.25</v>
      </c>
      <c r="L109" s="19">
        <v>23760</v>
      </c>
      <c r="N109" s="19">
        <v>27610</v>
      </c>
      <c r="P109" s="19">
        <v>17160</v>
      </c>
      <c r="R109" s="19">
        <v>21010</v>
      </c>
      <c r="T109" s="19">
        <v>10560</v>
      </c>
      <c r="U109" s="19"/>
      <c r="V109" s="19">
        <v>14410</v>
      </c>
      <c r="X109" s="19">
        <v>7920</v>
      </c>
      <c r="Z109" s="19">
        <v>9460</v>
      </c>
      <c r="AB109" s="19">
        <v>5380</v>
      </c>
      <c r="AD109" s="19">
        <v>6861.666666666666</v>
      </c>
      <c r="AF109" s="19">
        <v>5380</v>
      </c>
      <c r="AH109" s="19">
        <v>5380</v>
      </c>
    </row>
    <row r="110" spans="1:34" ht="12.75">
      <c r="A110" s="17" t="s">
        <v>98</v>
      </c>
      <c r="B110" s="17">
        <v>3413543</v>
      </c>
      <c r="C110" s="19">
        <v>65757</v>
      </c>
      <c r="D110" s="19">
        <v>91287</v>
      </c>
      <c r="F110" s="19">
        <v>76394.5</v>
      </c>
      <c r="H110" s="19">
        <v>79200</v>
      </c>
      <c r="J110" s="19">
        <v>86250.75</v>
      </c>
      <c r="L110" s="19">
        <v>75240</v>
      </c>
      <c r="N110" s="19">
        <v>77550</v>
      </c>
      <c r="P110" s="19">
        <v>73920</v>
      </c>
      <c r="R110" s="19">
        <v>74690</v>
      </c>
      <c r="T110" s="19">
        <v>63360</v>
      </c>
      <c r="U110" s="19"/>
      <c r="V110" s="19">
        <v>69520</v>
      </c>
      <c r="X110" s="19">
        <v>63360</v>
      </c>
      <c r="Z110" s="19">
        <v>63360</v>
      </c>
      <c r="AB110" s="19">
        <v>57835</v>
      </c>
      <c r="AD110" s="19">
        <v>61057.916666666664</v>
      </c>
      <c r="AF110" s="19">
        <v>57835</v>
      </c>
      <c r="AH110" s="19">
        <v>57834.99999999999</v>
      </c>
    </row>
    <row r="111" spans="1:34" ht="12.75">
      <c r="A111" s="17" t="s">
        <v>99</v>
      </c>
      <c r="B111" s="17">
        <v>3413547</v>
      </c>
      <c r="C111" s="19">
        <v>87676</v>
      </c>
      <c r="D111" s="19">
        <v>112455</v>
      </c>
      <c r="F111" s="19">
        <v>98000.58333333333</v>
      </c>
      <c r="H111" s="19">
        <v>112200</v>
      </c>
      <c r="J111" s="19">
        <v>112348.75</v>
      </c>
      <c r="L111" s="19">
        <v>125400</v>
      </c>
      <c r="N111" s="19">
        <v>117700</v>
      </c>
      <c r="P111" s="19">
        <v>125400</v>
      </c>
      <c r="R111" s="19">
        <v>125400</v>
      </c>
      <c r="T111" s="19">
        <v>117480</v>
      </c>
      <c r="U111" s="19"/>
      <c r="V111" s="19">
        <v>122100</v>
      </c>
      <c r="X111" s="19">
        <v>105600</v>
      </c>
      <c r="Z111" s="19">
        <v>112530</v>
      </c>
      <c r="AB111" s="19">
        <v>107600</v>
      </c>
      <c r="AD111" s="19">
        <v>106433.33333333333</v>
      </c>
      <c r="AF111" s="19">
        <v>107600</v>
      </c>
      <c r="AH111" s="19">
        <v>107600</v>
      </c>
    </row>
    <row r="112" spans="1:34" ht="12.75">
      <c r="A112" s="17" t="s">
        <v>100</v>
      </c>
      <c r="B112" s="17">
        <v>3413632</v>
      </c>
      <c r="C112" s="19">
        <v>47650</v>
      </c>
      <c r="D112" s="19">
        <v>70119</v>
      </c>
      <c r="F112" s="19">
        <v>57012.083333333336</v>
      </c>
      <c r="H112" s="19">
        <v>64680</v>
      </c>
      <c r="J112" s="19">
        <v>67852.75</v>
      </c>
      <c r="L112" s="19">
        <v>55440</v>
      </c>
      <c r="N112" s="19">
        <v>60830</v>
      </c>
      <c r="P112" s="19">
        <v>44880</v>
      </c>
      <c r="R112" s="19">
        <v>51040</v>
      </c>
      <c r="T112" s="19">
        <v>39600</v>
      </c>
      <c r="U112" s="19"/>
      <c r="V112" s="19">
        <v>42680</v>
      </c>
      <c r="X112" s="19">
        <v>31680</v>
      </c>
      <c r="Z112" s="19">
        <v>36300</v>
      </c>
      <c r="AB112" s="19">
        <v>72630</v>
      </c>
      <c r="AD112" s="19">
        <v>48742.5</v>
      </c>
      <c r="AF112" s="19">
        <v>72630</v>
      </c>
      <c r="AH112" s="19">
        <v>72630</v>
      </c>
    </row>
    <row r="113" spans="1:34" ht="12.75">
      <c r="A113" s="17" t="s">
        <v>101</v>
      </c>
      <c r="B113" s="17">
        <v>3413548</v>
      </c>
      <c r="C113" s="19">
        <v>76240</v>
      </c>
      <c r="D113" s="19">
        <v>99225</v>
      </c>
      <c r="F113" s="19">
        <v>85817.08333333333</v>
      </c>
      <c r="H113" s="19">
        <v>91080</v>
      </c>
      <c r="J113" s="19">
        <v>95831.25</v>
      </c>
      <c r="L113" s="19">
        <v>95040</v>
      </c>
      <c r="N113" s="19">
        <v>92730</v>
      </c>
      <c r="P113" s="19">
        <v>89760</v>
      </c>
      <c r="R113" s="19">
        <v>92840</v>
      </c>
      <c r="T113" s="19">
        <v>89760</v>
      </c>
      <c r="U113" s="19"/>
      <c r="V113" s="19">
        <v>89760</v>
      </c>
      <c r="X113" s="19">
        <v>81840</v>
      </c>
      <c r="Z113" s="19">
        <v>86460</v>
      </c>
      <c r="AB113" s="19">
        <v>83390</v>
      </c>
      <c r="AD113" s="19">
        <v>82485.83333333334</v>
      </c>
      <c r="AF113" s="19">
        <v>83390</v>
      </c>
      <c r="AH113" s="19">
        <v>83390</v>
      </c>
    </row>
    <row r="114" spans="1:34" ht="12.75">
      <c r="A114" s="17" t="s">
        <v>102</v>
      </c>
      <c r="B114" s="17">
        <v>3413024</v>
      </c>
      <c r="C114" s="19">
        <v>194412</v>
      </c>
      <c r="D114" s="19">
        <v>251370</v>
      </c>
      <c r="F114" s="19">
        <v>218144.5</v>
      </c>
      <c r="H114" s="19">
        <v>254760</v>
      </c>
      <c r="J114" s="19">
        <v>252782.5</v>
      </c>
      <c r="L114" s="19">
        <v>234960</v>
      </c>
      <c r="N114" s="19">
        <v>246510</v>
      </c>
      <c r="P114" s="19">
        <v>190080</v>
      </c>
      <c r="R114" s="19">
        <v>216260</v>
      </c>
      <c r="T114" s="19">
        <v>186120</v>
      </c>
      <c r="U114" s="19"/>
      <c r="V114" s="19">
        <v>188430</v>
      </c>
      <c r="X114" s="19">
        <v>188760</v>
      </c>
      <c r="Z114" s="19">
        <v>187220</v>
      </c>
      <c r="AB114" s="19">
        <v>192335</v>
      </c>
      <c r="AD114" s="19">
        <v>190249.5833333333</v>
      </c>
      <c r="AF114" s="19">
        <v>192335</v>
      </c>
      <c r="AH114" s="19">
        <v>192335</v>
      </c>
    </row>
    <row r="115" spans="1:34" ht="12.75">
      <c r="A115" s="17" t="s">
        <v>103</v>
      </c>
      <c r="B115" s="17">
        <v>3413550</v>
      </c>
      <c r="C115" s="19">
        <v>101971</v>
      </c>
      <c r="D115" s="19">
        <v>127008</v>
      </c>
      <c r="F115" s="19">
        <v>112403.08333333334</v>
      </c>
      <c r="H115" s="19">
        <v>121440</v>
      </c>
      <c r="J115" s="19">
        <v>124688</v>
      </c>
      <c r="L115" s="19">
        <v>104280</v>
      </c>
      <c r="N115" s="19">
        <v>114290</v>
      </c>
      <c r="P115" s="19">
        <v>95040</v>
      </c>
      <c r="R115" s="19">
        <v>100430</v>
      </c>
      <c r="T115" s="19">
        <v>89760</v>
      </c>
      <c r="U115" s="19"/>
      <c r="V115" s="19">
        <v>92840</v>
      </c>
      <c r="X115" s="19">
        <v>108240</v>
      </c>
      <c r="Z115" s="19">
        <v>97460</v>
      </c>
      <c r="AB115" s="19">
        <v>122395</v>
      </c>
      <c r="AD115" s="19">
        <v>114137.91666666667</v>
      </c>
      <c r="AF115" s="19">
        <v>122395</v>
      </c>
      <c r="AH115" s="19">
        <v>122395.00000000001</v>
      </c>
    </row>
    <row r="116" spans="1:34" ht="12.75">
      <c r="A116" s="17" t="s">
        <v>104</v>
      </c>
      <c r="B116" s="17">
        <v>3413551</v>
      </c>
      <c r="C116" s="19">
        <v>81005</v>
      </c>
      <c r="D116" s="19">
        <v>113778</v>
      </c>
      <c r="F116" s="19">
        <v>94660.41666666667</v>
      </c>
      <c r="H116" s="19">
        <v>126720</v>
      </c>
      <c r="J116" s="19">
        <v>119170.5</v>
      </c>
      <c r="L116" s="19">
        <v>128040</v>
      </c>
      <c r="N116" s="19">
        <v>127270</v>
      </c>
      <c r="P116" s="19">
        <v>121440</v>
      </c>
      <c r="R116" s="19">
        <v>125290</v>
      </c>
      <c r="T116" s="19">
        <v>125400</v>
      </c>
      <c r="U116" s="19"/>
      <c r="V116" s="19">
        <v>123090</v>
      </c>
      <c r="X116" s="19">
        <v>130680</v>
      </c>
      <c r="Z116" s="19">
        <v>127600</v>
      </c>
      <c r="AB116" s="19">
        <v>131810</v>
      </c>
      <c r="AD116" s="19">
        <v>131150.8333333333</v>
      </c>
      <c r="AF116" s="19">
        <v>131810</v>
      </c>
      <c r="AH116" s="19">
        <v>131810</v>
      </c>
    </row>
    <row r="117" spans="1:34" ht="12.75">
      <c r="A117" s="17" t="s">
        <v>105</v>
      </c>
      <c r="B117" s="17">
        <v>3413527</v>
      </c>
      <c r="C117" s="19">
        <v>113407</v>
      </c>
      <c r="D117" s="19">
        <v>140238</v>
      </c>
      <c r="F117" s="19">
        <v>124586.58333333334</v>
      </c>
      <c r="H117" s="19">
        <v>135960</v>
      </c>
      <c r="J117" s="19">
        <v>138455.5</v>
      </c>
      <c r="L117" s="19">
        <v>143880</v>
      </c>
      <c r="N117" s="19">
        <v>139260</v>
      </c>
      <c r="P117" s="19">
        <v>146520</v>
      </c>
      <c r="R117" s="19">
        <v>144980</v>
      </c>
      <c r="T117" s="19">
        <v>153120</v>
      </c>
      <c r="U117" s="19"/>
      <c r="V117" s="19">
        <v>149270</v>
      </c>
      <c r="X117" s="19">
        <v>167640</v>
      </c>
      <c r="Z117" s="19">
        <v>159170</v>
      </c>
      <c r="AB117" s="19">
        <v>151985</v>
      </c>
      <c r="AD117" s="19">
        <v>161117.0833333333</v>
      </c>
      <c r="AF117" s="19">
        <v>151985</v>
      </c>
      <c r="AH117" s="19">
        <v>151985</v>
      </c>
    </row>
    <row r="118" spans="1:34" ht="12.75">
      <c r="A118" s="17" t="s">
        <v>106</v>
      </c>
      <c r="B118" s="17">
        <v>3413552</v>
      </c>
      <c r="C118" s="19">
        <v>160104</v>
      </c>
      <c r="D118" s="19">
        <v>202419</v>
      </c>
      <c r="F118" s="19">
        <v>177735.25</v>
      </c>
      <c r="H118" s="19">
        <v>198000</v>
      </c>
      <c r="J118" s="19">
        <v>200577.75</v>
      </c>
      <c r="L118" s="19">
        <v>203280</v>
      </c>
      <c r="N118" s="19">
        <v>200200</v>
      </c>
      <c r="P118" s="19">
        <v>216480</v>
      </c>
      <c r="R118" s="19">
        <v>208780</v>
      </c>
      <c r="T118" s="19">
        <v>225720</v>
      </c>
      <c r="U118" s="19"/>
      <c r="V118" s="19">
        <v>220330</v>
      </c>
      <c r="X118" s="19">
        <v>224400</v>
      </c>
      <c r="Z118" s="19">
        <v>225170</v>
      </c>
      <c r="AB118" s="19">
        <v>240755</v>
      </c>
      <c r="AD118" s="19">
        <v>231214.58333333334</v>
      </c>
      <c r="AF118" s="19">
        <v>240755</v>
      </c>
      <c r="AH118" s="19">
        <v>240755.00000000003</v>
      </c>
    </row>
    <row r="119" spans="1:34" ht="12.75">
      <c r="A119" s="17" t="s">
        <v>107</v>
      </c>
      <c r="B119" s="17">
        <v>3413553</v>
      </c>
      <c r="C119" s="19">
        <v>106736</v>
      </c>
      <c r="D119" s="19">
        <v>153468</v>
      </c>
      <c r="F119" s="19">
        <v>126207.66666666666</v>
      </c>
      <c r="H119" s="19">
        <v>145200</v>
      </c>
      <c r="J119" s="19">
        <v>150023</v>
      </c>
      <c r="L119" s="19">
        <v>141240</v>
      </c>
      <c r="N119" s="19">
        <v>143550</v>
      </c>
      <c r="P119" s="19">
        <v>145200</v>
      </c>
      <c r="R119" s="19">
        <v>142890</v>
      </c>
      <c r="T119" s="19">
        <v>151800</v>
      </c>
      <c r="U119" s="19"/>
      <c r="V119" s="19">
        <v>147950</v>
      </c>
      <c r="X119" s="19">
        <v>129360</v>
      </c>
      <c r="Z119" s="19">
        <v>142450</v>
      </c>
      <c r="AB119" s="19">
        <v>154675</v>
      </c>
      <c r="AD119" s="19">
        <v>139907.9166666667</v>
      </c>
      <c r="AF119" s="19">
        <v>154675</v>
      </c>
      <c r="AH119" s="19">
        <v>154675</v>
      </c>
    </row>
    <row r="120" spans="1:34" ht="12.75">
      <c r="A120" s="17" t="s">
        <v>108</v>
      </c>
      <c r="B120" s="17">
        <v>3413633</v>
      </c>
      <c r="C120" s="19">
        <v>101018</v>
      </c>
      <c r="D120" s="19">
        <v>141561</v>
      </c>
      <c r="F120" s="19">
        <v>117910.91666666666</v>
      </c>
      <c r="H120" s="19">
        <v>155760</v>
      </c>
      <c r="J120" s="19">
        <v>147477.25</v>
      </c>
      <c r="L120" s="19">
        <v>145200</v>
      </c>
      <c r="N120" s="19">
        <v>151360</v>
      </c>
      <c r="P120" s="19">
        <v>125400</v>
      </c>
      <c r="R120" s="19">
        <v>136950</v>
      </c>
      <c r="T120" s="19">
        <v>117480</v>
      </c>
      <c r="U120" s="19"/>
      <c r="V120" s="19">
        <v>122100</v>
      </c>
      <c r="X120" s="19">
        <v>126720</v>
      </c>
      <c r="Z120" s="19">
        <v>121330</v>
      </c>
      <c r="AB120" s="19">
        <v>115670</v>
      </c>
      <c r="AD120" s="19">
        <v>122115.83333333333</v>
      </c>
      <c r="AF120" s="19">
        <v>115670</v>
      </c>
      <c r="AH120" s="19">
        <v>115669.99999999999</v>
      </c>
    </row>
    <row r="121" spans="1:34" ht="12.75">
      <c r="A121" s="17" t="s">
        <v>109</v>
      </c>
      <c r="B121" s="17">
        <v>3413558</v>
      </c>
      <c r="C121" s="19">
        <v>94347</v>
      </c>
      <c r="D121" s="19">
        <v>120393</v>
      </c>
      <c r="F121" s="19">
        <v>105199.5</v>
      </c>
      <c r="H121" s="19">
        <v>124080</v>
      </c>
      <c r="J121" s="19">
        <v>121929.25</v>
      </c>
      <c r="L121" s="19">
        <v>116160</v>
      </c>
      <c r="N121" s="19">
        <v>120780</v>
      </c>
      <c r="P121" s="19">
        <v>108240</v>
      </c>
      <c r="R121" s="19">
        <v>112860</v>
      </c>
      <c r="T121" s="19">
        <v>87120</v>
      </c>
      <c r="U121" s="19"/>
      <c r="V121" s="19">
        <v>99440</v>
      </c>
      <c r="X121" s="19">
        <v>79200</v>
      </c>
      <c r="Z121" s="19">
        <v>83820</v>
      </c>
      <c r="AB121" s="19">
        <v>80700</v>
      </c>
      <c r="AD121" s="19">
        <v>79825</v>
      </c>
      <c r="AF121" s="19">
        <v>80700</v>
      </c>
      <c r="AH121" s="19">
        <v>80700</v>
      </c>
    </row>
    <row r="122" spans="1:34" ht="12.75">
      <c r="A122" s="17" t="s">
        <v>110</v>
      </c>
      <c r="B122" s="17">
        <v>3412234</v>
      </c>
      <c r="C122" s="19">
        <v>161057</v>
      </c>
      <c r="D122" s="19">
        <v>218295</v>
      </c>
      <c r="F122" s="19">
        <v>184906.16666666666</v>
      </c>
      <c r="H122" s="19">
        <v>237600</v>
      </c>
      <c r="J122" s="19">
        <v>226338.75</v>
      </c>
      <c r="L122" s="19">
        <v>249480</v>
      </c>
      <c r="N122" s="19">
        <v>242550</v>
      </c>
      <c r="P122" s="19">
        <v>242880</v>
      </c>
      <c r="R122" s="19">
        <v>246730</v>
      </c>
      <c r="T122" s="19">
        <v>228360</v>
      </c>
      <c r="U122" s="19"/>
      <c r="V122" s="19">
        <v>236830</v>
      </c>
      <c r="X122" s="19">
        <v>195360</v>
      </c>
      <c r="Z122" s="19">
        <v>214610</v>
      </c>
      <c r="AB122" s="19">
        <v>186955</v>
      </c>
      <c r="AD122" s="19">
        <v>191857.9166666667</v>
      </c>
      <c r="AF122" s="19">
        <v>186955</v>
      </c>
      <c r="AH122" s="19">
        <v>186955</v>
      </c>
    </row>
    <row r="123" spans="1:34" ht="12.75">
      <c r="A123" s="17" t="s">
        <v>111</v>
      </c>
      <c r="B123" s="17">
        <v>3412233</v>
      </c>
      <c r="C123" s="19">
        <v>140091</v>
      </c>
      <c r="D123" s="19">
        <v>179928</v>
      </c>
      <c r="F123" s="19">
        <v>156689.75</v>
      </c>
      <c r="H123" s="19">
        <v>191400</v>
      </c>
      <c r="J123" s="19">
        <v>184708</v>
      </c>
      <c r="L123" s="19">
        <v>174240</v>
      </c>
      <c r="N123" s="19">
        <v>184250</v>
      </c>
      <c r="P123" s="19">
        <v>163680</v>
      </c>
      <c r="R123" s="19">
        <v>169840</v>
      </c>
      <c r="T123" s="19">
        <v>150480</v>
      </c>
      <c r="U123" s="19"/>
      <c r="V123" s="19">
        <v>158180</v>
      </c>
      <c r="X123" s="19">
        <v>139920</v>
      </c>
      <c r="Z123" s="19">
        <v>146080</v>
      </c>
      <c r="AB123" s="19">
        <v>122395</v>
      </c>
      <c r="AD123" s="19">
        <v>132617.9166666667</v>
      </c>
      <c r="AF123" s="19">
        <v>122395</v>
      </c>
      <c r="AH123" s="19">
        <v>122395.00000000001</v>
      </c>
    </row>
    <row r="124" spans="1:34" ht="12.75">
      <c r="A124" s="17" t="s">
        <v>112</v>
      </c>
      <c r="B124" s="17">
        <v>3413571</v>
      </c>
      <c r="C124" s="19">
        <v>181070</v>
      </c>
      <c r="D124" s="19">
        <v>250047</v>
      </c>
      <c r="F124" s="19">
        <v>209810.41666666666</v>
      </c>
      <c r="H124" s="19">
        <v>265320</v>
      </c>
      <c r="J124" s="19">
        <v>256410.75</v>
      </c>
      <c r="L124" s="19">
        <v>323400</v>
      </c>
      <c r="N124" s="19">
        <v>289520</v>
      </c>
      <c r="P124" s="19">
        <v>311520</v>
      </c>
      <c r="R124" s="19">
        <v>318450</v>
      </c>
      <c r="T124" s="19">
        <v>436920</v>
      </c>
      <c r="U124" s="19"/>
      <c r="V124" s="19">
        <v>363770</v>
      </c>
      <c r="X124" s="19">
        <v>385440</v>
      </c>
      <c r="Z124" s="19">
        <v>415470</v>
      </c>
      <c r="AB124" s="19">
        <v>369875</v>
      </c>
      <c r="AD124" s="19">
        <v>378954.5833333334</v>
      </c>
      <c r="AF124" s="19">
        <v>369875</v>
      </c>
      <c r="AH124" s="19">
        <v>369875</v>
      </c>
    </row>
    <row r="125" spans="1:34" ht="12.75">
      <c r="A125" s="17" t="s">
        <v>113</v>
      </c>
      <c r="B125" s="17">
        <v>3413573</v>
      </c>
      <c r="C125" s="19">
        <v>59086</v>
      </c>
      <c r="D125" s="19">
        <v>87318</v>
      </c>
      <c r="F125" s="19">
        <v>70849.33333333333</v>
      </c>
      <c r="H125" s="19">
        <v>84480</v>
      </c>
      <c r="J125" s="19">
        <v>86135.5</v>
      </c>
      <c r="L125" s="19">
        <v>69960</v>
      </c>
      <c r="N125" s="19">
        <v>78430</v>
      </c>
      <c r="P125" s="19">
        <v>59400</v>
      </c>
      <c r="R125" s="19">
        <v>65560</v>
      </c>
      <c r="T125" s="19">
        <v>66000</v>
      </c>
      <c r="U125" s="19"/>
      <c r="V125" s="19">
        <v>62150</v>
      </c>
      <c r="X125" s="19">
        <v>56760</v>
      </c>
      <c r="Z125" s="19">
        <v>62150</v>
      </c>
      <c r="AB125" s="19">
        <v>49765</v>
      </c>
      <c r="AD125" s="19">
        <v>53845.416666666664</v>
      </c>
      <c r="AF125" s="19">
        <v>49765</v>
      </c>
      <c r="AH125" s="19">
        <v>49765</v>
      </c>
    </row>
    <row r="126" spans="1:34" ht="12.75">
      <c r="A126" s="17" t="s">
        <v>210</v>
      </c>
      <c r="B126" s="17">
        <v>3412037</v>
      </c>
      <c r="C126" s="19">
        <v>0</v>
      </c>
      <c r="D126" s="19">
        <v>0</v>
      </c>
      <c r="F126" s="19">
        <v>0</v>
      </c>
      <c r="H126" s="19">
        <v>65340</v>
      </c>
      <c r="J126" s="19">
        <v>0</v>
      </c>
      <c r="L126" s="19">
        <v>279840</v>
      </c>
      <c r="N126" s="19">
        <v>181940</v>
      </c>
      <c r="P126" s="19">
        <v>273240</v>
      </c>
      <c r="R126" s="19">
        <v>277090</v>
      </c>
      <c r="T126" s="19">
        <v>273240</v>
      </c>
      <c r="U126" s="19"/>
      <c r="V126" s="19">
        <v>273240</v>
      </c>
      <c r="X126" s="19">
        <v>252120</v>
      </c>
      <c r="Z126" s="19">
        <v>264440</v>
      </c>
      <c r="AB126" s="19">
        <v>271690</v>
      </c>
      <c r="AD126" s="19">
        <v>260274.16666666666</v>
      </c>
      <c r="AF126" s="19">
        <v>271690</v>
      </c>
      <c r="AH126" s="19">
        <v>271690</v>
      </c>
    </row>
    <row r="127" spans="1:34" ht="12.75">
      <c r="A127" s="17" t="s">
        <v>114</v>
      </c>
      <c r="B127" s="17">
        <v>3413635</v>
      </c>
      <c r="C127" s="19">
        <v>48603</v>
      </c>
      <c r="D127" s="19">
        <v>55566</v>
      </c>
      <c r="F127" s="19">
        <v>51504.25</v>
      </c>
      <c r="H127" s="19">
        <v>47520</v>
      </c>
      <c r="J127" s="19">
        <v>52213.5</v>
      </c>
      <c r="L127" s="19">
        <v>47520</v>
      </c>
      <c r="N127" s="19">
        <v>47520</v>
      </c>
      <c r="P127" s="19">
        <v>47520</v>
      </c>
      <c r="R127" s="19">
        <v>47520</v>
      </c>
      <c r="T127" s="19">
        <v>54120</v>
      </c>
      <c r="U127" s="19"/>
      <c r="V127" s="19">
        <v>50270</v>
      </c>
      <c r="X127" s="19">
        <v>47520</v>
      </c>
      <c r="Z127" s="19">
        <v>51370</v>
      </c>
      <c r="AB127" s="19">
        <v>52455</v>
      </c>
      <c r="AD127" s="19">
        <v>49576.25</v>
      </c>
      <c r="AF127" s="19">
        <v>52455</v>
      </c>
      <c r="AH127" s="19">
        <v>52455</v>
      </c>
    </row>
    <row r="128" spans="1:34" ht="12.75">
      <c r="A128" s="17" t="s">
        <v>115</v>
      </c>
      <c r="B128" s="17">
        <v>3413582</v>
      </c>
      <c r="C128" s="19">
        <v>109595</v>
      </c>
      <c r="D128" s="19">
        <v>149499</v>
      </c>
      <c r="F128" s="19">
        <v>126221.66666666666</v>
      </c>
      <c r="H128" s="19">
        <v>153120</v>
      </c>
      <c r="J128" s="19">
        <v>151007.75</v>
      </c>
      <c r="L128" s="19">
        <v>139920</v>
      </c>
      <c r="N128" s="19">
        <v>147620</v>
      </c>
      <c r="P128" s="19">
        <v>143880</v>
      </c>
      <c r="R128" s="19">
        <v>141570</v>
      </c>
      <c r="T128" s="19">
        <v>134640</v>
      </c>
      <c r="U128" s="19"/>
      <c r="V128" s="19">
        <v>140030</v>
      </c>
      <c r="X128" s="19">
        <v>124080</v>
      </c>
      <c r="Z128" s="19">
        <v>130240</v>
      </c>
      <c r="AB128" s="19">
        <v>122395</v>
      </c>
      <c r="AD128" s="19">
        <v>123377.91666666667</v>
      </c>
      <c r="AF128" s="19">
        <v>122395</v>
      </c>
      <c r="AH128" s="19">
        <v>122395.00000000001</v>
      </c>
    </row>
    <row r="129" spans="1:34" ht="12.75">
      <c r="A129" s="17" t="s">
        <v>116</v>
      </c>
      <c r="B129" s="17">
        <v>3413584</v>
      </c>
      <c r="C129" s="19">
        <v>80052</v>
      </c>
      <c r="D129" s="19">
        <v>101871</v>
      </c>
      <c r="F129" s="19">
        <v>89143.25</v>
      </c>
      <c r="H129" s="19">
        <v>112200</v>
      </c>
      <c r="J129" s="19">
        <v>106174.75</v>
      </c>
      <c r="L129" s="19">
        <v>104280</v>
      </c>
      <c r="N129" s="19">
        <v>108900</v>
      </c>
      <c r="P129" s="19">
        <v>124080</v>
      </c>
      <c r="R129" s="19">
        <v>112530</v>
      </c>
      <c r="T129" s="19">
        <v>128040</v>
      </c>
      <c r="U129" s="19"/>
      <c r="V129" s="19">
        <v>125730</v>
      </c>
      <c r="X129" s="19">
        <v>129360</v>
      </c>
      <c r="Z129" s="19">
        <v>128590</v>
      </c>
      <c r="AB129" s="19">
        <v>130465</v>
      </c>
      <c r="AD129" s="19">
        <v>129820.41666666667</v>
      </c>
      <c r="AF129" s="19">
        <v>130465</v>
      </c>
      <c r="AH129" s="19">
        <v>130465.00000000001</v>
      </c>
    </row>
    <row r="130" spans="1:34" ht="12.75">
      <c r="A130" s="17" t="s">
        <v>117</v>
      </c>
      <c r="B130" s="17">
        <v>3413606</v>
      </c>
      <c r="C130" s="19">
        <v>49556</v>
      </c>
      <c r="D130" s="19">
        <v>67473</v>
      </c>
      <c r="F130" s="19">
        <v>57021.41666666667</v>
      </c>
      <c r="H130" s="19">
        <v>56760</v>
      </c>
      <c r="J130" s="19">
        <v>63009.25</v>
      </c>
      <c r="L130" s="19">
        <v>55440</v>
      </c>
      <c r="N130" s="19">
        <v>56210</v>
      </c>
      <c r="P130" s="19">
        <v>50160</v>
      </c>
      <c r="R130" s="19">
        <v>53240</v>
      </c>
      <c r="T130" s="19">
        <v>60720</v>
      </c>
      <c r="U130" s="19"/>
      <c r="V130" s="19">
        <v>54560</v>
      </c>
      <c r="X130" s="19">
        <v>51480</v>
      </c>
      <c r="Z130" s="19">
        <v>56870</v>
      </c>
      <c r="AB130" s="19">
        <v>63215</v>
      </c>
      <c r="AD130" s="19">
        <v>56369.583333333336</v>
      </c>
      <c r="AF130" s="19">
        <v>63215</v>
      </c>
      <c r="AH130" s="19">
        <v>63215.00000000001</v>
      </c>
    </row>
    <row r="131" spans="1:34" ht="12.75">
      <c r="A131" s="17" t="s">
        <v>118</v>
      </c>
      <c r="B131" s="17">
        <v>3413588</v>
      </c>
      <c r="C131" s="19">
        <v>80052</v>
      </c>
      <c r="D131" s="19">
        <v>105840</v>
      </c>
      <c r="F131" s="19">
        <v>90797</v>
      </c>
      <c r="H131" s="19">
        <v>106920</v>
      </c>
      <c r="J131" s="19">
        <v>106290</v>
      </c>
      <c r="L131" s="19">
        <v>96360</v>
      </c>
      <c r="N131" s="19">
        <v>102520</v>
      </c>
      <c r="P131" s="19">
        <v>76560</v>
      </c>
      <c r="R131" s="19">
        <v>88110</v>
      </c>
      <c r="T131" s="19">
        <v>72600</v>
      </c>
      <c r="U131" s="19"/>
      <c r="V131" s="19">
        <v>74910</v>
      </c>
      <c r="X131" s="19">
        <v>64680</v>
      </c>
      <c r="Z131" s="19">
        <v>69300</v>
      </c>
      <c r="AB131" s="19">
        <v>69940</v>
      </c>
      <c r="AD131" s="19">
        <v>66871.66666666666</v>
      </c>
      <c r="AF131" s="19">
        <v>69940</v>
      </c>
      <c r="AH131" s="19">
        <v>69940</v>
      </c>
    </row>
    <row r="132" spans="1:34" ht="12.75">
      <c r="A132" s="17" t="s">
        <v>119</v>
      </c>
      <c r="B132" s="17">
        <v>3413967</v>
      </c>
      <c r="C132" s="19">
        <v>193459</v>
      </c>
      <c r="D132" s="19">
        <v>255339</v>
      </c>
      <c r="F132" s="19">
        <v>219242.33333333334</v>
      </c>
      <c r="H132" s="19">
        <v>267960</v>
      </c>
      <c r="J132" s="19">
        <v>260597.75</v>
      </c>
      <c r="L132" s="19">
        <v>253440</v>
      </c>
      <c r="N132" s="19">
        <v>261910</v>
      </c>
      <c r="P132" s="19">
        <v>242880</v>
      </c>
      <c r="R132" s="19">
        <v>249040</v>
      </c>
      <c r="T132" s="19">
        <v>220440</v>
      </c>
      <c r="U132" s="19"/>
      <c r="V132" s="19">
        <v>233530</v>
      </c>
      <c r="X132" s="19">
        <v>227040</v>
      </c>
      <c r="Z132" s="19">
        <v>223190</v>
      </c>
      <c r="AB132" s="19">
        <v>229995</v>
      </c>
      <c r="AD132" s="19">
        <v>228271.25</v>
      </c>
      <c r="AF132" s="19">
        <v>229995</v>
      </c>
      <c r="AH132" s="19">
        <v>229995</v>
      </c>
    </row>
    <row r="133" spans="1:34" ht="12.75">
      <c r="A133" s="17" t="s">
        <v>120</v>
      </c>
      <c r="B133" s="17">
        <v>3413963</v>
      </c>
      <c r="C133" s="19">
        <v>173446</v>
      </c>
      <c r="D133" s="19">
        <v>244755</v>
      </c>
      <c r="F133" s="19">
        <v>203158.08333333334</v>
      </c>
      <c r="H133" s="19">
        <v>237600</v>
      </c>
      <c r="J133" s="19">
        <v>241773.75</v>
      </c>
      <c r="L133" s="19">
        <v>233640</v>
      </c>
      <c r="N133" s="19">
        <v>235950</v>
      </c>
      <c r="P133" s="19">
        <v>227040</v>
      </c>
      <c r="R133" s="19">
        <v>230890</v>
      </c>
      <c r="T133" s="19">
        <v>231000</v>
      </c>
      <c r="U133" s="19"/>
      <c r="V133" s="19">
        <v>228690</v>
      </c>
      <c r="X133" s="19">
        <v>220440</v>
      </c>
      <c r="Z133" s="19">
        <v>226600</v>
      </c>
      <c r="AB133" s="19">
        <v>182920</v>
      </c>
      <c r="AD133" s="19">
        <v>204806.6666666667</v>
      </c>
      <c r="AF133" s="19">
        <v>182920</v>
      </c>
      <c r="AH133" s="19">
        <v>182920</v>
      </c>
    </row>
    <row r="134" spans="1:34" ht="12.75">
      <c r="A134" s="17" t="s">
        <v>121</v>
      </c>
      <c r="B134" s="17">
        <v>3413594</v>
      </c>
      <c r="C134" s="19">
        <v>76240</v>
      </c>
      <c r="D134" s="19">
        <v>92610</v>
      </c>
      <c r="F134" s="19">
        <v>83060.83333333333</v>
      </c>
      <c r="H134" s="19">
        <v>110880</v>
      </c>
      <c r="J134" s="19">
        <v>100222.5</v>
      </c>
      <c r="L134" s="19">
        <v>105600</v>
      </c>
      <c r="N134" s="19">
        <v>108680</v>
      </c>
      <c r="P134" s="19">
        <v>93720</v>
      </c>
      <c r="R134" s="19">
        <v>100650</v>
      </c>
      <c r="T134" s="19">
        <v>89760</v>
      </c>
      <c r="U134" s="19"/>
      <c r="V134" s="19">
        <v>92070</v>
      </c>
      <c r="X134" s="19">
        <v>73920</v>
      </c>
      <c r="Z134" s="19">
        <v>83160</v>
      </c>
      <c r="AB134" s="19">
        <v>64560</v>
      </c>
      <c r="AD134" s="19">
        <v>70020</v>
      </c>
      <c r="AF134" s="19">
        <v>64560</v>
      </c>
      <c r="AH134" s="19">
        <v>64560</v>
      </c>
    </row>
    <row r="135" spans="1:34" ht="12.75">
      <c r="A135" s="4" t="s">
        <v>7</v>
      </c>
      <c r="B135" s="4" t="s">
        <v>7</v>
      </c>
      <c r="C135" s="4" t="s">
        <v>7</v>
      </c>
      <c r="D135" s="4" t="s">
        <v>7</v>
      </c>
      <c r="F135" s="4" t="s">
        <v>7</v>
      </c>
      <c r="H135" s="4" t="s">
        <v>7</v>
      </c>
      <c r="J135" s="4" t="s">
        <v>7</v>
      </c>
      <c r="L135" s="4" t="s">
        <v>7</v>
      </c>
      <c r="N135" s="4" t="s">
        <v>7</v>
      </c>
      <c r="P135" s="4" t="s">
        <v>7</v>
      </c>
      <c r="R135" s="4" t="s">
        <v>7</v>
      </c>
      <c r="T135" s="4" t="s">
        <v>7</v>
      </c>
      <c r="U135" s="19"/>
      <c r="V135" s="4" t="s">
        <v>7</v>
      </c>
      <c r="X135" s="4" t="s">
        <v>7</v>
      </c>
      <c r="Z135" s="4" t="s">
        <v>7</v>
      </c>
      <c r="AB135" s="4" t="s">
        <v>7</v>
      </c>
      <c r="AD135" s="4" t="s">
        <v>7</v>
      </c>
      <c r="AF135" s="4" t="str">
        <f>AB135</f>
        <v>=</v>
      </c>
      <c r="AH135" s="4" t="str">
        <f>AD135</f>
        <v>=</v>
      </c>
    </row>
    <row r="136" spans="1:34" ht="12.75">
      <c r="A136" s="17" t="s">
        <v>122</v>
      </c>
      <c r="B136" s="17"/>
      <c r="C136" s="19">
        <f>SUM(C92:C134)</f>
        <v>3888240</v>
      </c>
      <c r="D136" s="19">
        <f>SUM(D92:D134)</f>
        <v>5410739.25</v>
      </c>
      <c r="F136" s="19">
        <f>SUM(F92:F134)</f>
        <v>4463768.749999999</v>
      </c>
      <c r="H136" s="19">
        <f>SUM(H92:H134)</f>
        <v>5552580</v>
      </c>
      <c r="J136" s="19">
        <f>SUM(J92:J134)</f>
        <v>5501460.5</v>
      </c>
      <c r="L136" s="19">
        <f>SUM(L92:L134)</f>
        <v>5665440</v>
      </c>
      <c r="N136" s="19">
        <f>SUM(N92:N134)</f>
        <v>5626830</v>
      </c>
      <c r="P136" s="19">
        <f>SUM(P92:P134)</f>
        <v>5545320</v>
      </c>
      <c r="R136" s="19">
        <f>SUM(R92:R134)</f>
        <v>5615390</v>
      </c>
      <c r="T136" s="19">
        <f>SUM(T92:T134)</f>
        <v>5610000</v>
      </c>
      <c r="U136" s="19"/>
      <c r="V136" s="19">
        <f>SUM(V92:V134)</f>
        <v>5572270</v>
      </c>
      <c r="X136" s="19">
        <f>SUM(X92:X134)</f>
        <v>5415960</v>
      </c>
      <c r="Z136" s="19">
        <f>SUM(Z92:Z134)</f>
        <v>5529150</v>
      </c>
      <c r="AB136" s="19">
        <f>SUM(AB92:AB134)</f>
        <v>5506430</v>
      </c>
      <c r="AD136" s="19">
        <f>SUM(AD92:AD134)</f>
        <v>5453655.833333335</v>
      </c>
      <c r="AF136" s="19">
        <f>AB136</f>
        <v>5506430</v>
      </c>
      <c r="AH136" s="19">
        <f>(AB136/12*7)+(AF136/12*5)</f>
        <v>5506430</v>
      </c>
    </row>
    <row r="137" spans="1:34" ht="12.75">
      <c r="A137" s="4" t="s">
        <v>7</v>
      </c>
      <c r="B137" s="4" t="s">
        <v>7</v>
      </c>
      <c r="C137" s="4" t="s">
        <v>7</v>
      </c>
      <c r="D137" s="4" t="s">
        <v>7</v>
      </c>
      <c r="F137" s="4" t="s">
        <v>7</v>
      </c>
      <c r="H137" s="4" t="s">
        <v>7</v>
      </c>
      <c r="J137" s="4" t="s">
        <v>7</v>
      </c>
      <c r="L137" s="4" t="s">
        <v>7</v>
      </c>
      <c r="N137" s="4" t="s">
        <v>7</v>
      </c>
      <c r="P137" s="4" t="s">
        <v>7</v>
      </c>
      <c r="R137" s="4" t="s">
        <v>7</v>
      </c>
      <c r="T137" s="4" t="s">
        <v>7</v>
      </c>
      <c r="U137" s="19"/>
      <c r="V137" s="4" t="s">
        <v>7</v>
      </c>
      <c r="X137" s="4" t="s">
        <v>7</v>
      </c>
      <c r="Z137" s="4" t="s">
        <v>7</v>
      </c>
      <c r="AB137" s="4" t="s">
        <v>7</v>
      </c>
      <c r="AD137" s="4" t="s">
        <v>7</v>
      </c>
      <c r="AF137" s="4" t="str">
        <f>AB137</f>
        <v>=</v>
      </c>
      <c r="AH137" s="4" t="str">
        <f>AD137</f>
        <v>=</v>
      </c>
    </row>
    <row r="138" spans="1:34" ht="12.75">
      <c r="A138" s="17" t="s">
        <v>67</v>
      </c>
      <c r="B138" s="17"/>
      <c r="C138" s="17"/>
      <c r="D138" s="17"/>
      <c r="F138" s="17"/>
      <c r="H138" s="17"/>
      <c r="J138" s="17"/>
      <c r="L138" s="17"/>
      <c r="N138" s="17"/>
      <c r="P138" s="17"/>
      <c r="R138" s="17"/>
      <c r="T138" s="17"/>
      <c r="U138" s="19"/>
      <c r="V138" s="17"/>
      <c r="AF138">
        <f>AB138</f>
        <v>0</v>
      </c>
      <c r="AH138">
        <f>(AB138/12*7)+(AF138/12*5)</f>
        <v>0</v>
      </c>
    </row>
    <row r="139" spans="1:34" ht="12.75">
      <c r="A139" s="17" t="s">
        <v>123</v>
      </c>
      <c r="B139" s="17"/>
      <c r="C139" s="17"/>
      <c r="D139" s="17"/>
      <c r="F139" s="17"/>
      <c r="H139" s="17"/>
      <c r="J139" s="17"/>
      <c r="L139" s="17"/>
      <c r="N139" s="17"/>
      <c r="P139" s="17"/>
      <c r="R139" s="17"/>
      <c r="T139" s="17"/>
      <c r="U139" s="19"/>
      <c r="V139" s="17"/>
      <c r="AF139">
        <f>AB139</f>
        <v>0</v>
      </c>
      <c r="AH139">
        <f>(AB139/12*7)+(AF139/12*5)</f>
        <v>0</v>
      </c>
    </row>
    <row r="140" spans="1:34" ht="12.75">
      <c r="A140" s="17" t="s">
        <v>124</v>
      </c>
      <c r="B140" s="17">
        <v>3413956</v>
      </c>
      <c r="C140" s="19">
        <v>45744</v>
      </c>
      <c r="D140" s="19">
        <v>64827</v>
      </c>
      <c r="F140" s="19">
        <v>53695.25</v>
      </c>
      <c r="H140" s="19">
        <v>60720</v>
      </c>
      <c r="J140" s="19">
        <v>63115.75</v>
      </c>
      <c r="L140" s="19">
        <v>60720</v>
      </c>
      <c r="N140" s="19">
        <v>60720</v>
      </c>
      <c r="P140" s="19">
        <v>60720</v>
      </c>
      <c r="R140" s="19">
        <v>60720</v>
      </c>
      <c r="T140" s="19">
        <v>64680</v>
      </c>
      <c r="U140" s="19"/>
      <c r="V140" s="19">
        <v>62370</v>
      </c>
      <c r="X140" s="19">
        <v>48840</v>
      </c>
      <c r="Z140" s="19">
        <v>58080</v>
      </c>
      <c r="AB140" s="19">
        <v>48420</v>
      </c>
      <c r="AD140" s="19">
        <v>48665</v>
      </c>
      <c r="AF140" s="19">
        <v>48420</v>
      </c>
      <c r="AH140" s="19">
        <v>48420</v>
      </c>
    </row>
    <row r="141" spans="1:34" ht="12.75">
      <c r="A141" s="17" t="s">
        <v>125</v>
      </c>
      <c r="B141" s="17">
        <v>3413964</v>
      </c>
      <c r="C141" s="19">
        <v>68616</v>
      </c>
      <c r="D141" s="19">
        <v>113778</v>
      </c>
      <c r="F141" s="19">
        <v>87433.5</v>
      </c>
      <c r="H141" s="19">
        <v>145200</v>
      </c>
      <c r="J141" s="19">
        <v>126870.5</v>
      </c>
      <c r="L141" s="19">
        <v>135960</v>
      </c>
      <c r="N141" s="19">
        <v>141350</v>
      </c>
      <c r="P141" s="19">
        <v>176880</v>
      </c>
      <c r="R141" s="19">
        <v>153010</v>
      </c>
      <c r="T141" s="19">
        <v>122760</v>
      </c>
      <c r="U141" s="19"/>
      <c r="V141" s="19">
        <v>154330</v>
      </c>
      <c r="X141" s="19">
        <v>96360</v>
      </c>
      <c r="Z141" s="19">
        <v>111760</v>
      </c>
      <c r="AB141" s="19">
        <v>123740</v>
      </c>
      <c r="AD141" s="19">
        <v>107768.33333333333</v>
      </c>
      <c r="AF141" s="19">
        <v>123740</v>
      </c>
      <c r="AH141" s="19">
        <v>123739.99999999999</v>
      </c>
    </row>
    <row r="142" spans="1:34" ht="12.75">
      <c r="A142" s="17"/>
      <c r="B142" s="17"/>
      <c r="C142" s="17"/>
      <c r="D142" s="17"/>
      <c r="F142" s="17"/>
      <c r="G142" s="17"/>
      <c r="H142" s="17"/>
      <c r="I142" s="17"/>
      <c r="J142" s="17"/>
      <c r="L142" s="17"/>
      <c r="N142" s="17"/>
      <c r="P142" s="17"/>
      <c r="R142" s="17"/>
      <c r="T142" s="17"/>
      <c r="U142" s="19"/>
      <c r="V142" s="17"/>
      <c r="W142" s="17"/>
      <c r="AF142">
        <f>AB142</f>
        <v>0</v>
      </c>
      <c r="AH142">
        <f>(AB142/12*7)+(AF142/12*5)</f>
        <v>0</v>
      </c>
    </row>
    <row r="143" spans="1:34" ht="12.75">
      <c r="A143" s="17" t="s">
        <v>67</v>
      </c>
      <c r="B143" s="17"/>
      <c r="C143" s="17"/>
      <c r="D143" s="17"/>
      <c r="F143" s="17"/>
      <c r="G143" s="17"/>
      <c r="H143" s="17"/>
      <c r="I143" s="17"/>
      <c r="J143" s="17"/>
      <c r="L143" s="17"/>
      <c r="N143" s="17"/>
      <c r="P143" s="17"/>
      <c r="R143" s="17"/>
      <c r="T143" s="17"/>
      <c r="U143" s="19"/>
      <c r="V143" s="17"/>
      <c r="W143" s="17"/>
      <c r="AF143">
        <f aca="true" t="shared" si="0" ref="AF143:AF171">AB143</f>
        <v>0</v>
      </c>
      <c r="AH143">
        <f>(AB143/12*7)+(AF143/12*5)</f>
        <v>0</v>
      </c>
    </row>
    <row r="144" spans="1:34" ht="12.75">
      <c r="A144" s="17" t="s">
        <v>126</v>
      </c>
      <c r="B144" s="17"/>
      <c r="C144" s="17"/>
      <c r="D144" s="17"/>
      <c r="F144" s="17"/>
      <c r="G144" s="17"/>
      <c r="H144" s="17"/>
      <c r="I144" s="17"/>
      <c r="J144" s="17"/>
      <c r="L144" s="17"/>
      <c r="N144" s="17"/>
      <c r="P144" s="17"/>
      <c r="R144" s="17"/>
      <c r="T144" s="17"/>
      <c r="U144" s="19"/>
      <c r="V144" s="17"/>
      <c r="W144" s="17"/>
      <c r="AF144">
        <f t="shared" si="0"/>
        <v>0</v>
      </c>
      <c r="AH144">
        <f>(AB144/12*7)+(AF144/12*5)</f>
        <v>0</v>
      </c>
    </row>
    <row r="145" spans="1:34" ht="12.75">
      <c r="A145" s="17" t="s">
        <v>127</v>
      </c>
      <c r="B145" s="17">
        <v>3415200</v>
      </c>
      <c r="C145" s="19">
        <v>20013</v>
      </c>
      <c r="D145" s="19">
        <v>27783</v>
      </c>
      <c r="F145" s="19">
        <v>23250.5</v>
      </c>
      <c r="H145" s="19">
        <v>31680</v>
      </c>
      <c r="J145" s="19">
        <v>29406.75</v>
      </c>
      <c r="L145" s="19">
        <v>29040</v>
      </c>
      <c r="N145" s="19">
        <v>30580</v>
      </c>
      <c r="P145" s="19">
        <v>27720</v>
      </c>
      <c r="R145" s="19">
        <v>28490</v>
      </c>
      <c r="T145" s="19">
        <v>26400</v>
      </c>
      <c r="U145" s="19"/>
      <c r="V145" s="19">
        <v>27170</v>
      </c>
      <c r="X145" s="19">
        <v>18480</v>
      </c>
      <c r="Z145" s="19">
        <v>23100</v>
      </c>
      <c r="AB145" s="19">
        <v>24210</v>
      </c>
      <c r="AD145" s="19">
        <v>20867.5</v>
      </c>
      <c r="AF145" s="19">
        <v>24210</v>
      </c>
      <c r="AH145" s="19">
        <v>24210</v>
      </c>
    </row>
    <row r="146" spans="1:34" ht="12.75">
      <c r="A146" s="4" t="s">
        <v>7</v>
      </c>
      <c r="B146" s="4" t="s">
        <v>7</v>
      </c>
      <c r="C146" s="4" t="s">
        <v>7</v>
      </c>
      <c r="D146" s="4" t="s">
        <v>7</v>
      </c>
      <c r="F146" s="4" t="s">
        <v>7</v>
      </c>
      <c r="H146" s="4" t="s">
        <v>7</v>
      </c>
      <c r="J146" s="4" t="s">
        <v>7</v>
      </c>
      <c r="L146" s="4" t="s">
        <v>7</v>
      </c>
      <c r="N146" s="4" t="s">
        <v>7</v>
      </c>
      <c r="P146" s="4" t="s">
        <v>7</v>
      </c>
      <c r="R146" s="4" t="s">
        <v>7</v>
      </c>
      <c r="T146" s="4" t="s">
        <v>7</v>
      </c>
      <c r="U146" s="19"/>
      <c r="V146" s="4" t="s">
        <v>7</v>
      </c>
      <c r="X146" s="4" t="s">
        <v>7</v>
      </c>
      <c r="Z146" s="4" t="s">
        <v>7</v>
      </c>
      <c r="AB146" s="4" t="s">
        <v>7</v>
      </c>
      <c r="AD146" s="4" t="s">
        <v>7</v>
      </c>
      <c r="AF146" s="4" t="str">
        <f t="shared" si="0"/>
        <v>=</v>
      </c>
      <c r="AH146" s="4" t="str">
        <f>AD146</f>
        <v>=</v>
      </c>
    </row>
    <row r="147" spans="1:34" ht="12.75">
      <c r="A147" s="17" t="s">
        <v>179</v>
      </c>
      <c r="B147" s="17"/>
      <c r="C147" s="19">
        <f>SUM(C70,C79,C88,C136,C140,C141,C145)</f>
        <v>10758417</v>
      </c>
      <c r="D147" s="19">
        <f>SUM(D70,D79,D88,D136,D140,D141,D145)</f>
        <v>15195537</v>
      </c>
      <c r="F147" s="19">
        <f>SUM(F70,F79,F88,F136,F140,F141,F145)</f>
        <v>12461870.75</v>
      </c>
      <c r="H147" s="19">
        <f>SUM(H70,H79,H88,H136,H140,H141,H145)</f>
        <v>15770700</v>
      </c>
      <c r="J147" s="19">
        <f>SUM(J70,J79,J88,J136,J140,J141,J145)</f>
        <v>15460909.5</v>
      </c>
      <c r="L147" s="19">
        <f>SUM(L70,L79,L88,L136,L140,L141,L145)</f>
        <v>15981240</v>
      </c>
      <c r="N147" s="19">
        <f>SUM(N70,N79,N88,N136,N140,N141,N145)</f>
        <v>15978050</v>
      </c>
      <c r="P147" s="19">
        <f>SUM(P70,P79,P88,P136,P140,P141,P145)</f>
        <v>15700080</v>
      </c>
      <c r="R147" s="19">
        <f>SUM(R70,R79,R88,R136,R140,R141,R145)</f>
        <v>15864090</v>
      </c>
      <c r="T147" s="19">
        <f>SUM(T70,T79,T88,T136,T140,T141,T145)</f>
        <v>15676320</v>
      </c>
      <c r="U147" s="19"/>
      <c r="V147" s="19">
        <f>SUM(V70,V79,V88,V136,V140,V141,V145)</f>
        <v>15690180</v>
      </c>
      <c r="X147" s="19">
        <f>SUM(X70,X79,X88,X136,X140,X141,X145)</f>
        <v>15240060</v>
      </c>
      <c r="Z147" s="19">
        <f>SUM(Z70,Z79,Z88,Z136,Z140,Z141,Z145)</f>
        <v>15494545</v>
      </c>
      <c r="AB147" s="19">
        <f>SUM(AB70,AB79,AB88,AB136,AB140,AB141,AB145)</f>
        <v>15429167.5</v>
      </c>
      <c r="AD147" s="19">
        <f>SUM(AD70,AD79,AD88,AD136,AD140,AD141,AD145)</f>
        <v>15318854.79166667</v>
      </c>
      <c r="AF147" s="19">
        <f t="shared" si="0"/>
        <v>15429167.5</v>
      </c>
      <c r="AH147" s="19">
        <f>(AB147/12*7)+(AF147/12*5)</f>
        <v>15429167.499999998</v>
      </c>
    </row>
    <row r="148" spans="1:34" ht="12.75">
      <c r="A148" s="4" t="s">
        <v>7</v>
      </c>
      <c r="B148" s="4" t="s">
        <v>7</v>
      </c>
      <c r="C148" s="4" t="s">
        <v>7</v>
      </c>
      <c r="D148" s="4" t="s">
        <v>7</v>
      </c>
      <c r="F148" s="4" t="s">
        <v>7</v>
      </c>
      <c r="H148" s="4" t="s">
        <v>7</v>
      </c>
      <c r="J148" s="4" t="s">
        <v>7</v>
      </c>
      <c r="L148" s="4" t="s">
        <v>7</v>
      </c>
      <c r="N148" s="4" t="s">
        <v>7</v>
      </c>
      <c r="P148" s="4" t="s">
        <v>7</v>
      </c>
      <c r="R148" s="4" t="s">
        <v>7</v>
      </c>
      <c r="T148" s="4" t="s">
        <v>7</v>
      </c>
      <c r="U148" s="19"/>
      <c r="V148" s="4" t="s">
        <v>7</v>
      </c>
      <c r="X148" s="4" t="s">
        <v>7</v>
      </c>
      <c r="Z148" s="4" t="s">
        <v>7</v>
      </c>
      <c r="AB148" s="4" t="s">
        <v>7</v>
      </c>
      <c r="AD148" s="4" t="s">
        <v>7</v>
      </c>
      <c r="AF148" s="4" t="str">
        <f t="shared" si="0"/>
        <v>=</v>
      </c>
      <c r="AH148" s="4" t="str">
        <f>AD148</f>
        <v>=</v>
      </c>
    </row>
    <row r="149" spans="1:22" ht="12.75">
      <c r="A149" s="17" t="s">
        <v>128</v>
      </c>
      <c r="B149" s="17"/>
      <c r="C149" s="17"/>
      <c r="D149" s="17"/>
      <c r="F149" s="17"/>
      <c r="H149" s="17"/>
      <c r="J149" s="17"/>
      <c r="L149" s="17"/>
      <c r="N149" s="17"/>
      <c r="P149" s="17"/>
      <c r="R149" s="17"/>
      <c r="T149" s="17"/>
      <c r="U149" s="19"/>
      <c r="V149" s="17"/>
    </row>
    <row r="150" spans="1:22" ht="12.75">
      <c r="A150" s="17"/>
      <c r="B150" s="17"/>
      <c r="C150" s="17"/>
      <c r="D150" s="17"/>
      <c r="F150" s="17"/>
      <c r="H150" s="17"/>
      <c r="J150" s="17"/>
      <c r="L150" s="17"/>
      <c r="N150" s="17"/>
      <c r="P150" s="17"/>
      <c r="R150" s="17"/>
      <c r="T150" s="17"/>
      <c r="U150" s="19"/>
      <c r="V150" s="17"/>
    </row>
    <row r="151" spans="1:34" ht="12.75">
      <c r="A151" s="17" t="s">
        <v>129</v>
      </c>
      <c r="B151" s="17">
        <v>3414425</v>
      </c>
      <c r="C151" s="19">
        <v>656100</v>
      </c>
      <c r="D151" s="19">
        <v>629722.5</v>
      </c>
      <c r="F151" s="19">
        <v>645109.375</v>
      </c>
      <c r="H151" s="19">
        <v>626917.5000000006</v>
      </c>
      <c r="J151" s="19">
        <v>628553.7500000002</v>
      </c>
      <c r="L151" s="19">
        <v>615230</v>
      </c>
      <c r="N151" s="19">
        <v>622047.7083333337</v>
      </c>
      <c r="P151" s="19">
        <v>671330</v>
      </c>
      <c r="R151" s="19">
        <v>638605</v>
      </c>
      <c r="T151" s="19">
        <v>633930</v>
      </c>
      <c r="U151" s="19"/>
      <c r="V151" s="19">
        <v>655746.6666666666</v>
      </c>
      <c r="X151" s="19">
        <v>629255</v>
      </c>
      <c r="Z151" s="19">
        <v>631982.0833333333</v>
      </c>
      <c r="AB151" s="19">
        <v>616930</v>
      </c>
      <c r="AD151" s="19">
        <v>624119.5833333333</v>
      </c>
      <c r="AF151" s="19">
        <v>616930</v>
      </c>
      <c r="AH151" s="19">
        <v>616930</v>
      </c>
    </row>
    <row r="152" spans="1:34" ht="12.75">
      <c r="A152" s="17" t="s">
        <v>130</v>
      </c>
      <c r="B152" s="17">
        <v>3414427</v>
      </c>
      <c r="C152" s="19">
        <v>403200</v>
      </c>
      <c r="D152" s="19">
        <v>404855</v>
      </c>
      <c r="F152" s="19">
        <v>403889.5833333333</v>
      </c>
      <c r="H152" s="19">
        <v>401115.00000000023</v>
      </c>
      <c r="J152" s="19">
        <v>403296.66666666674</v>
      </c>
      <c r="L152" s="19">
        <v>376805</v>
      </c>
      <c r="N152" s="19">
        <v>390985.8333333335</v>
      </c>
      <c r="P152" s="19">
        <v>414205</v>
      </c>
      <c r="R152" s="19">
        <v>392388.3333333334</v>
      </c>
      <c r="T152" s="19">
        <v>445995</v>
      </c>
      <c r="U152" s="19"/>
      <c r="V152" s="19">
        <v>427450.8333333334</v>
      </c>
      <c r="X152" s="19">
        <v>451605</v>
      </c>
      <c r="Z152" s="19">
        <v>448332.5</v>
      </c>
      <c r="AB152" s="19">
        <v>432615</v>
      </c>
      <c r="AD152" s="19">
        <v>443692.5</v>
      </c>
      <c r="AF152" s="19">
        <v>432615</v>
      </c>
      <c r="AH152" s="19">
        <v>432615</v>
      </c>
    </row>
    <row r="153" spans="1:34" ht="12.75">
      <c r="A153" s="17" t="s">
        <v>131</v>
      </c>
      <c r="B153" s="17">
        <v>3414420</v>
      </c>
      <c r="C153" s="19">
        <v>310500</v>
      </c>
      <c r="D153" s="19">
        <v>304342.5</v>
      </c>
      <c r="F153" s="19">
        <v>307934.375</v>
      </c>
      <c r="H153" s="19">
        <v>296395.00000000006</v>
      </c>
      <c r="J153" s="19">
        <v>301031.0416666667</v>
      </c>
      <c r="L153" s="19">
        <v>326315</v>
      </c>
      <c r="N153" s="19">
        <v>308861.66666666674</v>
      </c>
      <c r="P153" s="19">
        <v>384285</v>
      </c>
      <c r="R153" s="19">
        <v>350469.1666666667</v>
      </c>
      <c r="T153" s="19">
        <v>381480</v>
      </c>
      <c r="U153" s="19"/>
      <c r="V153" s="19">
        <v>383116.25</v>
      </c>
      <c r="X153" s="19">
        <v>396440</v>
      </c>
      <c r="Z153" s="19">
        <v>387713.3333333333</v>
      </c>
      <c r="AB153" s="19">
        <v>423065</v>
      </c>
      <c r="AD153" s="19">
        <v>407533.75</v>
      </c>
      <c r="AF153" s="19">
        <v>423065</v>
      </c>
      <c r="AH153" s="19">
        <v>423065</v>
      </c>
    </row>
    <row r="154" spans="1:34" ht="12.75">
      <c r="A154" s="17" t="s">
        <v>132</v>
      </c>
      <c r="B154" s="17">
        <v>3414429</v>
      </c>
      <c r="C154" s="19">
        <v>453600</v>
      </c>
      <c r="D154" s="19">
        <v>489005</v>
      </c>
      <c r="F154" s="19">
        <v>468352.0833333333</v>
      </c>
      <c r="H154" s="19">
        <v>497420</v>
      </c>
      <c r="J154" s="19">
        <v>492511.24999999994</v>
      </c>
      <c r="L154" s="19">
        <v>476850</v>
      </c>
      <c r="N154" s="19">
        <v>488849.1666666666</v>
      </c>
      <c r="P154" s="19">
        <v>481525</v>
      </c>
      <c r="R154" s="19">
        <v>478797.9166666667</v>
      </c>
      <c r="T154" s="19">
        <v>499290</v>
      </c>
      <c r="U154" s="19"/>
      <c r="V154" s="19">
        <v>488927.0833333334</v>
      </c>
      <c r="X154" s="19">
        <v>458150</v>
      </c>
      <c r="Z154" s="19">
        <v>482148.3333333333</v>
      </c>
      <c r="AB154" s="19">
        <v>476067.5</v>
      </c>
      <c r="AD154" s="19">
        <v>465615.62499999994</v>
      </c>
      <c r="AF154" s="19">
        <v>476067.5</v>
      </c>
      <c r="AH154" s="19">
        <v>476067.49999999994</v>
      </c>
    </row>
    <row r="155" spans="1:34" ht="12.75">
      <c r="A155" s="17" t="s">
        <v>133</v>
      </c>
      <c r="B155" s="17">
        <v>3414404</v>
      </c>
      <c r="C155" s="19">
        <v>363600</v>
      </c>
      <c r="D155" s="19">
        <v>314160</v>
      </c>
      <c r="F155" s="19">
        <v>343000</v>
      </c>
      <c r="H155" s="19">
        <v>306212.5</v>
      </c>
      <c r="J155" s="19">
        <v>310848.5416666666</v>
      </c>
      <c r="L155" s="19">
        <v>326315</v>
      </c>
      <c r="N155" s="19">
        <v>314588.5416666666</v>
      </c>
      <c r="P155" s="19">
        <v>345015</v>
      </c>
      <c r="R155" s="19">
        <v>334106.6666666667</v>
      </c>
      <c r="T155" s="19">
        <v>373065</v>
      </c>
      <c r="U155" s="19"/>
      <c r="V155" s="19">
        <v>356702.5</v>
      </c>
      <c r="X155" s="19">
        <v>391765</v>
      </c>
      <c r="Z155" s="19">
        <v>380856.6666666666</v>
      </c>
      <c r="AB155" s="19">
        <v>445030</v>
      </c>
      <c r="AD155" s="19">
        <v>413958.75</v>
      </c>
      <c r="AF155" s="19">
        <v>445030</v>
      </c>
      <c r="AH155" s="19">
        <v>445030</v>
      </c>
    </row>
    <row r="156" spans="1:34" ht="12.75">
      <c r="A156" s="4" t="s">
        <v>7</v>
      </c>
      <c r="B156" s="4" t="s">
        <v>7</v>
      </c>
      <c r="C156" s="4" t="s">
        <v>7</v>
      </c>
      <c r="D156" s="4" t="s">
        <v>7</v>
      </c>
      <c r="F156" s="4" t="s">
        <v>7</v>
      </c>
      <c r="H156" s="4" t="s">
        <v>7</v>
      </c>
      <c r="J156" s="4" t="s">
        <v>7</v>
      </c>
      <c r="L156" s="4" t="s">
        <v>7</v>
      </c>
      <c r="N156" s="4" t="s">
        <v>7</v>
      </c>
      <c r="P156" s="4" t="s">
        <v>7</v>
      </c>
      <c r="R156" s="4" t="s">
        <v>7</v>
      </c>
      <c r="T156" s="4" t="s">
        <v>7</v>
      </c>
      <c r="U156" s="19"/>
      <c r="V156" s="4" t="s">
        <v>7</v>
      </c>
      <c r="X156" s="4" t="s">
        <v>7</v>
      </c>
      <c r="Z156" s="4" t="s">
        <v>7</v>
      </c>
      <c r="AB156" s="4" t="s">
        <v>7</v>
      </c>
      <c r="AD156" s="4" t="s">
        <v>7</v>
      </c>
      <c r="AF156" s="4" t="str">
        <f t="shared" si="0"/>
        <v>=</v>
      </c>
      <c r="AH156" s="4" t="str">
        <f>AD156</f>
        <v>=</v>
      </c>
    </row>
    <row r="157" spans="1:34" ht="12.75">
      <c r="A157" s="17" t="s">
        <v>134</v>
      </c>
      <c r="B157" s="17"/>
      <c r="C157" s="19">
        <f>SUM(C151:C155)</f>
        <v>2187000</v>
      </c>
      <c r="D157" s="19">
        <f>SUM(D151:D155)</f>
        <v>2142085</v>
      </c>
      <c r="F157" s="19">
        <f>SUM(F151:F155)</f>
        <v>2168285.4166666665</v>
      </c>
      <c r="H157" s="19">
        <f>SUM(H151:H155)</f>
        <v>2128060.000000001</v>
      </c>
      <c r="J157" s="19">
        <f>SUM(J151:J155)</f>
        <v>2136241.2500000005</v>
      </c>
      <c r="L157" s="19">
        <f>SUM(L151:L155)</f>
        <v>2121515</v>
      </c>
      <c r="N157" s="19">
        <f>SUM(N151:N155)</f>
        <v>2125332.916666667</v>
      </c>
      <c r="P157" s="19">
        <f>SUM(P151:P155)</f>
        <v>2296360</v>
      </c>
      <c r="R157" s="19">
        <f>SUM(R151:R155)</f>
        <v>2194367.0833333335</v>
      </c>
      <c r="T157" s="19">
        <f>SUM(T151:T155)</f>
        <v>2333760</v>
      </c>
      <c r="U157" s="19"/>
      <c r="V157" s="19">
        <f>SUM(V151:V155)</f>
        <v>2311943.3333333335</v>
      </c>
      <c r="X157" s="19">
        <f>SUM(X151:X155)</f>
        <v>2327215</v>
      </c>
      <c r="Z157" s="19">
        <f>SUM(Z151:Z155)</f>
        <v>2331032.9166666665</v>
      </c>
      <c r="AB157" s="19">
        <f>SUM(AB151:AB155)</f>
        <v>2393707.5</v>
      </c>
      <c r="AD157" s="19">
        <f>SUM(AD151:AD155)</f>
        <v>2354920.208333333</v>
      </c>
      <c r="AF157" s="19">
        <f t="shared" si="0"/>
        <v>2393707.5</v>
      </c>
      <c r="AH157" s="19">
        <f>(AB157/12*7)+(AF157/12*5)</f>
        <v>2393707.5</v>
      </c>
    </row>
    <row r="158" spans="1:34" ht="12.75">
      <c r="A158" s="4" t="s">
        <v>7</v>
      </c>
      <c r="B158" s="4" t="s">
        <v>7</v>
      </c>
      <c r="C158" s="4" t="s">
        <v>7</v>
      </c>
      <c r="D158" s="4" t="s">
        <v>7</v>
      </c>
      <c r="F158" s="4" t="s">
        <v>7</v>
      </c>
      <c r="H158" s="4" t="s">
        <v>7</v>
      </c>
      <c r="J158" s="4" t="s">
        <v>7</v>
      </c>
      <c r="L158" s="4" t="s">
        <v>7</v>
      </c>
      <c r="N158" s="4" t="s">
        <v>7</v>
      </c>
      <c r="P158" s="4" t="s">
        <v>7</v>
      </c>
      <c r="R158" s="4" t="s">
        <v>7</v>
      </c>
      <c r="T158" s="4" t="s">
        <v>7</v>
      </c>
      <c r="U158" s="19"/>
      <c r="V158" s="4" t="s">
        <v>7</v>
      </c>
      <c r="X158" s="4" t="s">
        <v>7</v>
      </c>
      <c r="Z158" s="4" t="s">
        <v>7</v>
      </c>
      <c r="AB158" s="4" t="s">
        <v>7</v>
      </c>
      <c r="AD158" s="4" t="s">
        <v>7</v>
      </c>
      <c r="AF158" s="4" t="str">
        <f t="shared" si="0"/>
        <v>=</v>
      </c>
      <c r="AH158" s="4" t="str">
        <f>AD158</f>
        <v>=</v>
      </c>
    </row>
    <row r="159" spans="1:22" ht="12.75">
      <c r="A159" s="17" t="s">
        <v>135</v>
      </c>
      <c r="B159" s="17"/>
      <c r="C159" s="17"/>
      <c r="D159" s="17"/>
      <c r="F159" s="17"/>
      <c r="H159" s="17"/>
      <c r="J159" s="17"/>
      <c r="L159" s="17"/>
      <c r="N159" s="17"/>
      <c r="P159" s="17"/>
      <c r="R159" s="17"/>
      <c r="T159" s="17"/>
      <c r="U159" s="19"/>
      <c r="V159" s="17"/>
    </row>
    <row r="160" spans="1:22" ht="12.75">
      <c r="A160" s="17" t="s">
        <v>136</v>
      </c>
      <c r="B160" s="17"/>
      <c r="C160" s="17"/>
      <c r="D160" s="17"/>
      <c r="F160" s="17"/>
      <c r="H160" s="17"/>
      <c r="J160" s="17"/>
      <c r="L160" s="17"/>
      <c r="N160" s="17"/>
      <c r="P160" s="17"/>
      <c r="R160" s="17"/>
      <c r="T160" s="17"/>
      <c r="U160" s="19"/>
      <c r="V160" s="17"/>
    </row>
    <row r="161" spans="1:34" ht="12.75">
      <c r="A161" s="17" t="s">
        <v>137</v>
      </c>
      <c r="B161" s="17">
        <v>3414781</v>
      </c>
      <c r="C161" s="19">
        <v>143100</v>
      </c>
      <c r="D161" s="19">
        <v>149600</v>
      </c>
      <c r="F161" s="19">
        <v>145808.3333333333</v>
      </c>
      <c r="H161" s="19">
        <v>167365</v>
      </c>
      <c r="J161" s="19">
        <v>157002.0833333333</v>
      </c>
      <c r="L161" s="19">
        <v>189805</v>
      </c>
      <c r="N161" s="19">
        <v>176715</v>
      </c>
      <c r="P161" s="19">
        <v>182325</v>
      </c>
      <c r="R161" s="19">
        <v>186688.33333333334</v>
      </c>
      <c r="T161" s="19">
        <v>179520</v>
      </c>
      <c r="U161" s="19"/>
      <c r="V161" s="19">
        <v>181156.25</v>
      </c>
      <c r="X161" s="19">
        <v>158950</v>
      </c>
      <c r="Z161" s="19">
        <v>170949.1666666667</v>
      </c>
      <c r="AB161" s="19">
        <v>177630</v>
      </c>
      <c r="AD161" s="19">
        <v>166733.33333333334</v>
      </c>
      <c r="AF161" s="19">
        <v>177630</v>
      </c>
      <c r="AH161" s="19">
        <v>177630</v>
      </c>
    </row>
    <row r="162" spans="1:34" ht="12.75">
      <c r="A162" s="17" t="s">
        <v>138</v>
      </c>
      <c r="B162" s="17">
        <v>3415403</v>
      </c>
      <c r="C162" s="19">
        <v>153900</v>
      </c>
      <c r="D162" s="19">
        <v>161287.5</v>
      </c>
      <c r="F162" s="19">
        <v>156978.125</v>
      </c>
      <c r="H162" s="19">
        <v>165495</v>
      </c>
      <c r="J162" s="19">
        <v>163040.625</v>
      </c>
      <c r="L162" s="19">
        <v>169235</v>
      </c>
      <c r="N162" s="19">
        <v>167053.3333333333</v>
      </c>
      <c r="P162" s="19">
        <v>145860</v>
      </c>
      <c r="R162" s="19">
        <v>159495.41666666666</v>
      </c>
      <c r="T162" s="19">
        <v>147730</v>
      </c>
      <c r="U162" s="19"/>
      <c r="V162" s="19">
        <v>146639.1666666667</v>
      </c>
      <c r="X162" s="19">
        <v>128095</v>
      </c>
      <c r="Z162" s="19">
        <v>139548.75</v>
      </c>
      <c r="AB162" s="19">
        <v>121285</v>
      </c>
      <c r="AD162" s="19">
        <v>125257.50000000001</v>
      </c>
      <c r="AF162" s="19">
        <v>121285</v>
      </c>
      <c r="AH162" s="19">
        <v>121285.00000000001</v>
      </c>
    </row>
    <row r="163" spans="1:34" ht="12.75">
      <c r="A163" s="4" t="s">
        <v>7</v>
      </c>
      <c r="B163" s="4" t="s">
        <v>7</v>
      </c>
      <c r="C163" s="4" t="s">
        <v>7</v>
      </c>
      <c r="D163" s="4" t="s">
        <v>7</v>
      </c>
      <c r="F163" s="4" t="s">
        <v>7</v>
      </c>
      <c r="H163" s="4" t="s">
        <v>7</v>
      </c>
      <c r="J163" s="4" t="s">
        <v>7</v>
      </c>
      <c r="L163" s="4" t="s">
        <v>7</v>
      </c>
      <c r="N163" s="4" t="s">
        <v>7</v>
      </c>
      <c r="P163" s="4" t="s">
        <v>7</v>
      </c>
      <c r="R163" s="4" t="s">
        <v>7</v>
      </c>
      <c r="T163" s="4" t="s">
        <v>7</v>
      </c>
      <c r="U163" s="19"/>
      <c r="V163" s="4" t="s">
        <v>7</v>
      </c>
      <c r="X163" s="4" t="s">
        <v>7</v>
      </c>
      <c r="Z163" s="4" t="s">
        <v>7</v>
      </c>
      <c r="AB163" s="4" t="s">
        <v>7</v>
      </c>
      <c r="AD163" s="4" t="s">
        <v>7</v>
      </c>
      <c r="AF163" s="4" t="str">
        <f t="shared" si="0"/>
        <v>=</v>
      </c>
      <c r="AH163" s="4" t="str">
        <f>AD163</f>
        <v>=</v>
      </c>
    </row>
    <row r="164" spans="1:34" ht="12.75">
      <c r="A164" s="17" t="s">
        <v>139</v>
      </c>
      <c r="B164" s="17"/>
      <c r="C164" s="19">
        <f>SUM(C161:C162)</f>
        <v>297000</v>
      </c>
      <c r="D164" s="19">
        <f>SUM(D161:D162)</f>
        <v>310887.5</v>
      </c>
      <c r="F164" s="19">
        <f>SUM(F161:F162)</f>
        <v>302786.4583333333</v>
      </c>
      <c r="H164" s="19">
        <f>SUM(H161:H162)</f>
        <v>332860</v>
      </c>
      <c r="J164" s="19">
        <f>SUM(J161:J162)</f>
        <v>320042.7083333333</v>
      </c>
      <c r="L164" s="19">
        <f>SUM(L161:L162)</f>
        <v>359040</v>
      </c>
      <c r="N164" s="19">
        <f>SUM(N161:N162)</f>
        <v>343768.3333333333</v>
      </c>
      <c r="P164" s="19">
        <f>SUM(P161:P162)</f>
        <v>328185</v>
      </c>
      <c r="R164" s="19">
        <f>SUM(R161:R162)</f>
        <v>346183.75</v>
      </c>
      <c r="T164" s="19">
        <f>SUM(T161:T162)</f>
        <v>327250</v>
      </c>
      <c r="U164" s="19"/>
      <c r="V164" s="19">
        <f>SUM(V161:V162)</f>
        <v>327795.4166666667</v>
      </c>
      <c r="X164" s="19">
        <f>SUM(X161:X162)</f>
        <v>287045</v>
      </c>
      <c r="Z164" s="19">
        <f>SUM(Z161:Z162)</f>
        <v>310497.9166666667</v>
      </c>
      <c r="AB164" s="19">
        <f>SUM(AB161:AB162)</f>
        <v>298915</v>
      </c>
      <c r="AD164" s="19">
        <f>SUM(AD161:AD162)</f>
        <v>291990.8333333334</v>
      </c>
      <c r="AF164" s="19">
        <f t="shared" si="0"/>
        <v>298915</v>
      </c>
      <c r="AH164" s="19">
        <f>(AB164/12*7)+(AF164/12*5)</f>
        <v>298915</v>
      </c>
    </row>
    <row r="165" spans="1:34" ht="12.75">
      <c r="A165" s="4" t="s">
        <v>7</v>
      </c>
      <c r="B165" s="4" t="s">
        <v>7</v>
      </c>
      <c r="C165" s="4" t="s">
        <v>7</v>
      </c>
      <c r="D165" s="4" t="s">
        <v>7</v>
      </c>
      <c r="F165" s="4" t="s">
        <v>7</v>
      </c>
      <c r="H165" s="4" t="s">
        <v>7</v>
      </c>
      <c r="J165" s="4" t="s">
        <v>7</v>
      </c>
      <c r="L165" s="4" t="s">
        <v>7</v>
      </c>
      <c r="N165" s="4" t="s">
        <v>7</v>
      </c>
      <c r="P165" s="4" t="s">
        <v>7</v>
      </c>
      <c r="R165" s="4" t="s">
        <v>7</v>
      </c>
      <c r="T165" s="4" t="s">
        <v>7</v>
      </c>
      <c r="U165" s="19"/>
      <c r="V165" s="4" t="s">
        <v>7</v>
      </c>
      <c r="X165" s="4" t="s">
        <v>7</v>
      </c>
      <c r="Z165" s="4" t="s">
        <v>7</v>
      </c>
      <c r="AB165" s="4" t="s">
        <v>7</v>
      </c>
      <c r="AD165" s="4" t="s">
        <v>7</v>
      </c>
      <c r="AF165" s="4" t="str">
        <f t="shared" si="0"/>
        <v>=</v>
      </c>
      <c r="AH165" s="4" t="str">
        <f>AD165</f>
        <v>=</v>
      </c>
    </row>
    <row r="166" spans="1:34" ht="12.75">
      <c r="A166" s="17" t="s">
        <v>135</v>
      </c>
      <c r="B166" s="17"/>
      <c r="C166" s="17"/>
      <c r="D166" s="17"/>
      <c r="F166" s="17"/>
      <c r="H166" s="17"/>
      <c r="J166" s="17"/>
      <c r="L166" s="17"/>
      <c r="N166" s="17"/>
      <c r="P166" s="17"/>
      <c r="R166" s="17"/>
      <c r="T166" s="17"/>
      <c r="U166" s="19"/>
      <c r="V166" s="17"/>
      <c r="W166" s="17"/>
      <c r="AF166">
        <f t="shared" si="0"/>
        <v>0</v>
      </c>
      <c r="AH166">
        <f>(AB166/12*7)+(AF166/12*5)</f>
        <v>0</v>
      </c>
    </row>
    <row r="167" spans="1:34" ht="12.75">
      <c r="A167" s="17" t="s">
        <v>140</v>
      </c>
      <c r="B167" s="17"/>
      <c r="C167" s="17"/>
      <c r="D167" s="17"/>
      <c r="F167" s="17"/>
      <c r="H167" s="17"/>
      <c r="J167" s="17"/>
      <c r="L167" s="17"/>
      <c r="N167" s="17"/>
      <c r="P167" s="17"/>
      <c r="R167" s="17"/>
      <c r="T167" s="17"/>
      <c r="U167" s="19"/>
      <c r="V167" s="17"/>
      <c r="W167" s="17"/>
      <c r="AF167">
        <f t="shared" si="0"/>
        <v>0</v>
      </c>
      <c r="AH167">
        <f>(AB167/12*7)+(AF167/12*5)</f>
        <v>0</v>
      </c>
    </row>
    <row r="168" spans="1:34" ht="12.75">
      <c r="A168" s="17" t="s">
        <v>141</v>
      </c>
      <c r="B168" s="17">
        <v>3414690</v>
      </c>
      <c r="C168" s="19">
        <v>32400</v>
      </c>
      <c r="D168" s="19">
        <v>28985</v>
      </c>
      <c r="F168" s="19">
        <v>30977.083333333332</v>
      </c>
      <c r="H168" s="19">
        <v>24310</v>
      </c>
      <c r="J168" s="19">
        <v>27037.08333333333</v>
      </c>
      <c r="L168" s="19">
        <v>29920</v>
      </c>
      <c r="N168" s="19">
        <v>26647.5</v>
      </c>
      <c r="P168" s="19">
        <v>32725</v>
      </c>
      <c r="R168" s="19">
        <v>31088.750000000004</v>
      </c>
      <c r="T168" s="19">
        <v>37400</v>
      </c>
      <c r="U168" s="19"/>
      <c r="V168" s="19">
        <v>34672.91666666667</v>
      </c>
      <c r="X168" s="19">
        <v>46750</v>
      </c>
      <c r="Z168" s="19">
        <v>41295.83333333333</v>
      </c>
      <c r="AB168" s="19">
        <v>51570</v>
      </c>
      <c r="AD168" s="19">
        <v>48758.333333333336</v>
      </c>
      <c r="AF168" s="19">
        <v>51570</v>
      </c>
      <c r="AH168" s="19">
        <v>51570</v>
      </c>
    </row>
    <row r="169" spans="1:34" ht="12.75">
      <c r="A169" s="4" t="s">
        <v>7</v>
      </c>
      <c r="B169" s="4" t="s">
        <v>7</v>
      </c>
      <c r="C169" s="4" t="s">
        <v>7</v>
      </c>
      <c r="D169" s="4" t="s">
        <v>7</v>
      </c>
      <c r="F169" s="4" t="s">
        <v>7</v>
      </c>
      <c r="H169" s="4" t="s">
        <v>7</v>
      </c>
      <c r="J169" s="4" t="s">
        <v>7</v>
      </c>
      <c r="L169" s="4" t="s">
        <v>7</v>
      </c>
      <c r="N169" s="4" t="s">
        <v>7</v>
      </c>
      <c r="P169" s="4" t="s">
        <v>7</v>
      </c>
      <c r="R169" s="4" t="s">
        <v>7</v>
      </c>
      <c r="T169" s="4" t="s">
        <v>7</v>
      </c>
      <c r="U169" s="19"/>
      <c r="V169" s="4" t="s">
        <v>7</v>
      </c>
      <c r="X169" s="4" t="s">
        <v>7</v>
      </c>
      <c r="Z169" s="4" t="s">
        <v>7</v>
      </c>
      <c r="AB169" s="4" t="s">
        <v>7</v>
      </c>
      <c r="AD169" s="4" t="s">
        <v>7</v>
      </c>
      <c r="AF169" s="4" t="str">
        <f t="shared" si="0"/>
        <v>=</v>
      </c>
      <c r="AH169" s="4" t="str">
        <f>AD169</f>
        <v>=</v>
      </c>
    </row>
    <row r="170" spans="1:34" ht="12.75">
      <c r="A170" s="17" t="s">
        <v>142</v>
      </c>
      <c r="B170" s="17"/>
      <c r="C170" s="19">
        <f>SUM(C168)</f>
        <v>32400</v>
      </c>
      <c r="D170" s="19">
        <f>SUM(D168)</f>
        <v>28985</v>
      </c>
      <c r="F170" s="19">
        <f>SUM(F168)</f>
        <v>30977.083333333332</v>
      </c>
      <c r="H170" s="19">
        <f>SUM(H168)</f>
        <v>24310</v>
      </c>
      <c r="J170" s="19">
        <f>SUM(J168)</f>
        <v>27037.08333333333</v>
      </c>
      <c r="L170" s="19">
        <f>SUM(L168)</f>
        <v>29920</v>
      </c>
      <c r="N170" s="19">
        <f>SUM(N168)</f>
        <v>26647.5</v>
      </c>
      <c r="P170" s="19">
        <f>SUM(P168)</f>
        <v>32725</v>
      </c>
      <c r="R170" s="19">
        <f>SUM(R168)</f>
        <v>31088.750000000004</v>
      </c>
      <c r="T170" s="19">
        <f>SUM(T168)</f>
        <v>37400</v>
      </c>
      <c r="U170" s="19"/>
      <c r="V170" s="19">
        <f>SUM(V168)</f>
        <v>34672.91666666667</v>
      </c>
      <c r="X170" s="19">
        <f>SUM(X168)</f>
        <v>46750</v>
      </c>
      <c r="Z170" s="19">
        <f>SUM(Z168)</f>
        <v>41295.83333333333</v>
      </c>
      <c r="AB170" s="19">
        <f>SUM(AB168)</f>
        <v>51570</v>
      </c>
      <c r="AD170" s="19">
        <f>SUM(AD168)</f>
        <v>48758.333333333336</v>
      </c>
      <c r="AF170" s="19">
        <f t="shared" si="0"/>
        <v>51570</v>
      </c>
      <c r="AH170" s="19">
        <f>(AB170/12*7)+(AF170/12*5)</f>
        <v>51570</v>
      </c>
    </row>
    <row r="171" spans="1:34" ht="12.75">
      <c r="A171" s="4" t="s">
        <v>7</v>
      </c>
      <c r="B171" s="4" t="s">
        <v>7</v>
      </c>
      <c r="C171" s="4" t="s">
        <v>7</v>
      </c>
      <c r="D171" s="4" t="s">
        <v>7</v>
      </c>
      <c r="F171" s="4" t="s">
        <v>7</v>
      </c>
      <c r="H171" s="4" t="s">
        <v>7</v>
      </c>
      <c r="J171" s="4" t="s">
        <v>7</v>
      </c>
      <c r="L171" s="4" t="s">
        <v>7</v>
      </c>
      <c r="N171" s="4" t="s">
        <v>7</v>
      </c>
      <c r="P171" s="4" t="s">
        <v>7</v>
      </c>
      <c r="R171" s="4" t="s">
        <v>7</v>
      </c>
      <c r="T171" s="4" t="s">
        <v>7</v>
      </c>
      <c r="U171" s="19"/>
      <c r="V171" s="4" t="s">
        <v>7</v>
      </c>
      <c r="X171" s="4" t="s">
        <v>7</v>
      </c>
      <c r="Z171" s="4" t="s">
        <v>7</v>
      </c>
      <c r="AB171" s="4" t="s">
        <v>7</v>
      </c>
      <c r="AD171" s="4" t="s">
        <v>7</v>
      </c>
      <c r="AF171" s="4" t="str">
        <f t="shared" si="0"/>
        <v>=</v>
      </c>
      <c r="AH171" s="4" t="str">
        <f>AD171</f>
        <v>=</v>
      </c>
    </row>
    <row r="172" spans="1:22" ht="12.75">
      <c r="A172" s="17" t="s">
        <v>135</v>
      </c>
      <c r="B172" s="17"/>
      <c r="C172" s="17"/>
      <c r="D172" s="17"/>
      <c r="F172" s="17"/>
      <c r="H172" s="17"/>
      <c r="J172" s="17"/>
      <c r="L172" s="17"/>
      <c r="N172" s="17"/>
      <c r="P172" s="17"/>
      <c r="R172" s="17"/>
      <c r="T172" s="17"/>
      <c r="U172" s="19"/>
      <c r="V172" s="17"/>
    </row>
    <row r="173" spans="1:22" ht="12.75">
      <c r="A173" s="17" t="s">
        <v>143</v>
      </c>
      <c r="B173" s="17"/>
      <c r="C173" s="17"/>
      <c r="D173" s="17"/>
      <c r="F173" s="17"/>
      <c r="H173" s="17"/>
      <c r="J173" s="17"/>
      <c r="L173" s="17"/>
      <c r="N173" s="17"/>
      <c r="P173" s="17"/>
      <c r="R173" s="17"/>
      <c r="T173" s="17"/>
      <c r="U173" s="19"/>
      <c r="V173" s="17"/>
    </row>
    <row r="174" spans="1:34" ht="12.75">
      <c r="A174" s="17" t="s">
        <v>144</v>
      </c>
      <c r="B174" s="17">
        <v>3414796</v>
      </c>
      <c r="C174" s="19">
        <v>358200</v>
      </c>
      <c r="D174" s="19">
        <v>367455</v>
      </c>
      <c r="F174" s="19">
        <v>362056.25</v>
      </c>
      <c r="H174" s="19">
        <v>330522.4999999998</v>
      </c>
      <c r="J174" s="19">
        <v>352066.45833333326</v>
      </c>
      <c r="L174" s="19">
        <v>316497.5</v>
      </c>
      <c r="N174" s="19">
        <v>324678.7499999999</v>
      </c>
      <c r="P174" s="19">
        <v>319770</v>
      </c>
      <c r="R174" s="19">
        <v>317861.0416666667</v>
      </c>
      <c r="T174" s="19">
        <v>293590</v>
      </c>
      <c r="U174" s="19"/>
      <c r="V174" s="19">
        <v>308861.6666666666</v>
      </c>
      <c r="X174" s="19">
        <v>280500</v>
      </c>
      <c r="Z174" s="19">
        <v>288135.8333333333</v>
      </c>
      <c r="AB174" s="19">
        <v>265490</v>
      </c>
      <c r="AD174" s="19">
        <v>274245.8333333334</v>
      </c>
      <c r="AF174" s="19">
        <v>265490</v>
      </c>
      <c r="AH174" s="19">
        <v>265490</v>
      </c>
    </row>
    <row r="175" spans="1:34" ht="12.75">
      <c r="A175" s="17" t="s">
        <v>145</v>
      </c>
      <c r="B175" s="17">
        <v>3414792</v>
      </c>
      <c r="C175" s="19">
        <v>349200</v>
      </c>
      <c r="D175" s="19">
        <v>343145</v>
      </c>
      <c r="F175" s="19">
        <v>346677.0833333334</v>
      </c>
      <c r="H175" s="19">
        <v>353897.5</v>
      </c>
      <c r="J175" s="19">
        <v>347625.2083333334</v>
      </c>
      <c r="L175" s="19">
        <v>330055</v>
      </c>
      <c r="N175" s="19">
        <v>343963.125</v>
      </c>
      <c r="P175" s="19">
        <v>324445</v>
      </c>
      <c r="R175" s="19">
        <v>327717.5</v>
      </c>
      <c r="T175" s="19">
        <v>348755</v>
      </c>
      <c r="U175" s="19"/>
      <c r="V175" s="19">
        <v>334574.1666666666</v>
      </c>
      <c r="X175" s="19">
        <v>345015</v>
      </c>
      <c r="Z175" s="19">
        <v>347196.6666666667</v>
      </c>
      <c r="AB175" s="19">
        <v>335205</v>
      </c>
      <c r="AD175" s="19">
        <v>340927.5</v>
      </c>
      <c r="AF175" s="19">
        <v>335205</v>
      </c>
      <c r="AH175" s="19">
        <v>335205</v>
      </c>
    </row>
    <row r="176" spans="1:34" ht="12.75">
      <c r="A176" s="17" t="s">
        <v>146</v>
      </c>
      <c r="B176" s="17">
        <v>3414793</v>
      </c>
      <c r="C176" s="19">
        <v>379800</v>
      </c>
      <c r="D176" s="19">
        <v>387090</v>
      </c>
      <c r="F176" s="19">
        <v>382837.5</v>
      </c>
      <c r="H176" s="19">
        <v>377740.00000000023</v>
      </c>
      <c r="J176" s="19">
        <v>383194.16666666674</v>
      </c>
      <c r="L176" s="19">
        <v>396440</v>
      </c>
      <c r="N176" s="19">
        <v>385531.6666666668</v>
      </c>
      <c r="P176" s="19">
        <v>390362.49999999977</v>
      </c>
      <c r="R176" s="19">
        <v>393907.70833333326</v>
      </c>
      <c r="T176" s="19">
        <v>391765</v>
      </c>
      <c r="U176" s="19"/>
      <c r="V176" s="19">
        <v>390946.8749999999</v>
      </c>
      <c r="X176" s="19">
        <v>377740</v>
      </c>
      <c r="Z176" s="19">
        <v>385921.25</v>
      </c>
      <c r="AB176" s="19">
        <v>368630</v>
      </c>
      <c r="AD176" s="19">
        <v>373944.1666666666</v>
      </c>
      <c r="AF176" s="19">
        <v>368630</v>
      </c>
      <c r="AH176" s="19">
        <v>368630</v>
      </c>
    </row>
    <row r="177" spans="1:34" ht="12.75">
      <c r="A177" s="17" t="s">
        <v>147</v>
      </c>
      <c r="B177" s="17">
        <v>3414782</v>
      </c>
      <c r="C177" s="19">
        <v>378000</v>
      </c>
      <c r="D177" s="19">
        <v>387090</v>
      </c>
      <c r="F177" s="19">
        <v>381787.5</v>
      </c>
      <c r="H177" s="19">
        <v>412335</v>
      </c>
      <c r="J177" s="19">
        <v>397608.75</v>
      </c>
      <c r="L177" s="19">
        <v>417010</v>
      </c>
      <c r="N177" s="19">
        <v>414282.9166666667</v>
      </c>
      <c r="P177" s="19">
        <v>402050</v>
      </c>
      <c r="R177" s="19">
        <v>410776.6666666666</v>
      </c>
      <c r="T177" s="19">
        <v>397375</v>
      </c>
      <c r="U177" s="19"/>
      <c r="V177" s="19">
        <v>400102.0833333334</v>
      </c>
      <c r="X177" s="19">
        <v>416075</v>
      </c>
      <c r="Z177" s="19">
        <v>405166.6666666666</v>
      </c>
      <c r="AB177" s="19">
        <v>411605</v>
      </c>
      <c r="AD177" s="19">
        <v>414212.5</v>
      </c>
      <c r="AF177" s="19">
        <v>411605</v>
      </c>
      <c r="AH177" s="19">
        <v>411605</v>
      </c>
    </row>
    <row r="178" spans="1:34" ht="12.75">
      <c r="A178" s="17" t="s">
        <v>148</v>
      </c>
      <c r="B178" s="17">
        <v>3414794</v>
      </c>
      <c r="C178" s="19">
        <v>375300</v>
      </c>
      <c r="D178" s="19">
        <v>362780</v>
      </c>
      <c r="F178" s="19">
        <v>370083.3333333334</v>
      </c>
      <c r="H178" s="19">
        <v>343145</v>
      </c>
      <c r="J178" s="19">
        <v>354598.75</v>
      </c>
      <c r="L178" s="19">
        <v>351560</v>
      </c>
      <c r="N178" s="19">
        <v>346651.25</v>
      </c>
      <c r="P178" s="19">
        <v>431970</v>
      </c>
      <c r="R178" s="19">
        <v>385064.1666666667</v>
      </c>
      <c r="T178" s="19">
        <v>376805</v>
      </c>
      <c r="U178" s="19"/>
      <c r="V178" s="19">
        <v>408984.5833333334</v>
      </c>
      <c r="X178" s="19">
        <v>379610</v>
      </c>
      <c r="Z178" s="19">
        <v>377973.75</v>
      </c>
      <c r="AB178" s="19">
        <v>398235</v>
      </c>
      <c r="AD178" s="19">
        <v>387370.4166666667</v>
      </c>
      <c r="AF178" s="19">
        <v>398235</v>
      </c>
      <c r="AH178" s="19">
        <v>398235</v>
      </c>
    </row>
    <row r="179" spans="1:34" ht="12.75">
      <c r="A179" s="17" t="s">
        <v>149</v>
      </c>
      <c r="B179" s="17">
        <v>3414790</v>
      </c>
      <c r="C179" s="19">
        <v>290700</v>
      </c>
      <c r="D179" s="19">
        <v>254320</v>
      </c>
      <c r="F179" s="19">
        <v>275541.6666666666</v>
      </c>
      <c r="H179" s="19">
        <v>249645</v>
      </c>
      <c r="J179" s="19">
        <v>252372.0833333333</v>
      </c>
      <c r="L179" s="19">
        <v>235620</v>
      </c>
      <c r="N179" s="19">
        <v>243801.25</v>
      </c>
      <c r="P179" s="19">
        <v>253385</v>
      </c>
      <c r="R179" s="19">
        <v>243022.08333333334</v>
      </c>
      <c r="T179" s="19">
        <v>257125</v>
      </c>
      <c r="U179" s="19"/>
      <c r="V179" s="19">
        <v>254943.33333333334</v>
      </c>
      <c r="X179" s="19">
        <v>258060</v>
      </c>
      <c r="Z179" s="19">
        <v>257514.5833333333</v>
      </c>
      <c r="AB179" s="19">
        <v>258805</v>
      </c>
      <c r="AD179" s="19">
        <v>258370.41666666666</v>
      </c>
      <c r="AF179" s="19">
        <v>258805</v>
      </c>
      <c r="AH179" s="19">
        <v>258804.99999999997</v>
      </c>
    </row>
    <row r="180" spans="1:34" ht="12.75">
      <c r="A180" s="4" t="s">
        <v>7</v>
      </c>
      <c r="B180" s="4" t="s">
        <v>7</v>
      </c>
      <c r="C180" s="4" t="s">
        <v>7</v>
      </c>
      <c r="D180" s="4" t="s">
        <v>7</v>
      </c>
      <c r="F180" s="4" t="s">
        <v>7</v>
      </c>
      <c r="H180" s="4" t="s">
        <v>7</v>
      </c>
      <c r="J180" s="4" t="s">
        <v>7</v>
      </c>
      <c r="L180" s="4" t="s">
        <v>7</v>
      </c>
      <c r="N180" s="4" t="s">
        <v>7</v>
      </c>
      <c r="P180" s="4" t="s">
        <v>7</v>
      </c>
      <c r="R180" s="4" t="s">
        <v>7</v>
      </c>
      <c r="T180" s="4" t="s">
        <v>7</v>
      </c>
      <c r="U180" s="19"/>
      <c r="V180" s="4" t="s">
        <v>7</v>
      </c>
      <c r="X180" s="4" t="s">
        <v>7</v>
      </c>
      <c r="Z180" s="4" t="s">
        <v>7</v>
      </c>
      <c r="AB180" s="4" t="s">
        <v>7</v>
      </c>
      <c r="AD180" s="4" t="s">
        <v>7</v>
      </c>
      <c r="AF180" s="4" t="s">
        <v>7</v>
      </c>
      <c r="AH180" s="4" t="str">
        <f>AD180</f>
        <v>=</v>
      </c>
    </row>
    <row r="181" spans="1:34" ht="12.75">
      <c r="A181" s="17" t="s">
        <v>150</v>
      </c>
      <c r="B181" s="17"/>
      <c r="C181" s="19">
        <f>SUM(C174:C179)</f>
        <v>2131200</v>
      </c>
      <c r="D181" s="19">
        <f>SUM(D174:D179)</f>
        <v>2101880</v>
      </c>
      <c r="F181" s="19">
        <f>SUM(F174:F179)</f>
        <v>2118983.3333333335</v>
      </c>
      <c r="H181" s="19">
        <f>SUM(H174:H179)</f>
        <v>2067285</v>
      </c>
      <c r="J181" s="19">
        <f>SUM(J174:J179)</f>
        <v>2087465.4166666667</v>
      </c>
      <c r="L181" s="19">
        <f>SUM(L174:L179)</f>
        <v>2047182.5</v>
      </c>
      <c r="N181" s="19">
        <f>SUM(N174:N179)</f>
        <v>2058908.9583333335</v>
      </c>
      <c r="P181" s="19">
        <f>SUM(P174:P179)</f>
        <v>2121982.5</v>
      </c>
      <c r="R181" s="19">
        <f>SUM(R174:R179)</f>
        <v>2078349.1666666665</v>
      </c>
      <c r="T181" s="19">
        <f>SUM(T174:T179)</f>
        <v>2065415</v>
      </c>
      <c r="U181" s="19"/>
      <c r="V181" s="19">
        <f>SUM(V174:V179)</f>
        <v>2098412.7083333335</v>
      </c>
      <c r="X181" s="19">
        <f>SUM(X174:X179)</f>
        <v>2057000</v>
      </c>
      <c r="Z181" s="19">
        <f>SUM(Z174:Z179)</f>
        <v>2061908.7499999998</v>
      </c>
      <c r="AB181" s="19">
        <f>SUM(AB174:AB179)</f>
        <v>2037970</v>
      </c>
      <c r="AD181" s="19">
        <f>SUM(AD174:AD179)</f>
        <v>2049070.8333333335</v>
      </c>
      <c r="AF181" s="19">
        <f>AB181</f>
        <v>2037970</v>
      </c>
      <c r="AH181" s="19">
        <f>(AB181/12*7)+(AF181/12*5)</f>
        <v>2037970.0000000002</v>
      </c>
    </row>
    <row r="182" spans="1:34" ht="12.75">
      <c r="A182" s="4" t="s">
        <v>7</v>
      </c>
      <c r="B182" s="4" t="s">
        <v>7</v>
      </c>
      <c r="C182" s="4" t="s">
        <v>7</v>
      </c>
      <c r="D182" s="4" t="s">
        <v>7</v>
      </c>
      <c r="F182" s="4" t="s">
        <v>7</v>
      </c>
      <c r="H182" s="4" t="s">
        <v>7</v>
      </c>
      <c r="J182" s="4" t="s">
        <v>7</v>
      </c>
      <c r="L182" s="4" t="s">
        <v>7</v>
      </c>
      <c r="N182" s="4" t="s">
        <v>7</v>
      </c>
      <c r="P182" s="4" t="s">
        <v>7</v>
      </c>
      <c r="R182" s="4" t="s">
        <v>7</v>
      </c>
      <c r="T182" s="4" t="s">
        <v>7</v>
      </c>
      <c r="U182" s="19"/>
      <c r="V182" s="4" t="s">
        <v>7</v>
      </c>
      <c r="X182" s="4" t="s">
        <v>7</v>
      </c>
      <c r="Z182" s="4" t="s">
        <v>7</v>
      </c>
      <c r="AB182" s="4" t="s">
        <v>7</v>
      </c>
      <c r="AD182" s="4" t="s">
        <v>7</v>
      </c>
      <c r="AF182" s="4" t="s">
        <v>7</v>
      </c>
      <c r="AH182" s="4" t="str">
        <f>AD182</f>
        <v>=</v>
      </c>
    </row>
    <row r="183" spans="1:34" ht="12.75">
      <c r="A183" s="17" t="s">
        <v>180</v>
      </c>
      <c r="B183" s="17"/>
      <c r="C183" s="19">
        <f>SUM(C157,C164,C170,C181)</f>
        <v>4647600</v>
      </c>
      <c r="D183" s="19">
        <f>SUM(D157,D164,D170,D181)</f>
        <v>4583837.5</v>
      </c>
      <c r="F183" s="19">
        <f>SUM(F157,F164,F170,F181)</f>
        <v>4621032.291666667</v>
      </c>
      <c r="H183" s="19">
        <f>SUM(H157,H164,H170,H181)</f>
        <v>4552515.000000001</v>
      </c>
      <c r="J183" s="19">
        <f>SUM(J157,J164,J170,J181)</f>
        <v>4570786.458333334</v>
      </c>
      <c r="L183" s="19">
        <f>SUM(L157,L164,L170,L181)</f>
        <v>4557657.5</v>
      </c>
      <c r="N183" s="19">
        <f>SUM(N157,N164,N170,N181)</f>
        <v>4554657.708333334</v>
      </c>
      <c r="P183" s="19">
        <f>SUM(P157,P164,P170,P181)</f>
        <v>4779252.5</v>
      </c>
      <c r="R183" s="19">
        <f>SUM(R157,R164,R170,R181)</f>
        <v>4649988.75</v>
      </c>
      <c r="T183" s="19">
        <f>SUM(T157,T164,T170,T181)</f>
        <v>4763825</v>
      </c>
      <c r="U183" s="19"/>
      <c r="V183" s="19">
        <f>SUM(V157,V164,V170,V181)</f>
        <v>4772824.375</v>
      </c>
      <c r="X183" s="19">
        <f>SUM(X157,X164,X170,X181)</f>
        <v>4718010</v>
      </c>
      <c r="Z183" s="19">
        <f>SUM(Z157,Z164,Z170,Z181)</f>
        <v>4744735.416666666</v>
      </c>
      <c r="AB183" s="19">
        <f>SUM(AB157,AB164,AB170,AB181)</f>
        <v>4782162.5</v>
      </c>
      <c r="AD183" s="19">
        <f>SUM(AD157,AD164,AD170,AD181)</f>
        <v>4744740.208333334</v>
      </c>
      <c r="AF183" s="19">
        <f>AB183</f>
        <v>4782162.5</v>
      </c>
      <c r="AH183" s="19">
        <f>(AB183/12*7)+(AF183/12*5)</f>
        <v>4782162.5</v>
      </c>
    </row>
    <row r="184" spans="1:34" ht="12.75">
      <c r="A184" s="4" t="s">
        <v>7</v>
      </c>
      <c r="B184" s="4" t="s">
        <v>7</v>
      </c>
      <c r="C184" s="4" t="s">
        <v>7</v>
      </c>
      <c r="D184" s="4" t="s">
        <v>7</v>
      </c>
      <c r="F184" s="4" t="s">
        <v>7</v>
      </c>
      <c r="H184" s="4" t="s">
        <v>7</v>
      </c>
      <c r="J184" s="4" t="s">
        <v>7</v>
      </c>
      <c r="L184" s="4" t="s">
        <v>7</v>
      </c>
      <c r="N184" s="4" t="s">
        <v>7</v>
      </c>
      <c r="P184" s="4" t="s">
        <v>7</v>
      </c>
      <c r="R184" s="4" t="s">
        <v>7</v>
      </c>
      <c r="T184" s="4" t="s">
        <v>7</v>
      </c>
      <c r="U184" s="19"/>
      <c r="V184" s="4" t="s">
        <v>7</v>
      </c>
      <c r="X184" s="4" t="s">
        <v>7</v>
      </c>
      <c r="Z184" s="4" t="s">
        <v>7</v>
      </c>
      <c r="AB184" s="4" t="s">
        <v>7</v>
      </c>
      <c r="AD184" s="4" t="s">
        <v>7</v>
      </c>
      <c r="AF184" s="4" t="s">
        <v>7</v>
      </c>
      <c r="AG184" s="4"/>
      <c r="AH184" s="4" t="s">
        <v>7</v>
      </c>
    </row>
    <row r="185" spans="1:34" ht="12.75">
      <c r="A185" s="17" t="s">
        <v>181</v>
      </c>
      <c r="B185" s="17"/>
      <c r="C185" s="19">
        <f>SUM(C147,C183)</f>
        <v>15406017</v>
      </c>
      <c r="D185" s="19">
        <f>SUM(D147,D183)</f>
        <v>19779374.5</v>
      </c>
      <c r="F185" s="19">
        <f>SUM(F147,F183)</f>
        <v>17082903.041666668</v>
      </c>
      <c r="H185" s="19">
        <f>SUM(H147,H183)</f>
        <v>20323215</v>
      </c>
      <c r="J185" s="19">
        <f>SUM(J147,J183)</f>
        <v>20031695.958333336</v>
      </c>
      <c r="L185" s="19">
        <f>SUM(L147,L183)</f>
        <v>20538897.5</v>
      </c>
      <c r="N185" s="19">
        <f>SUM(N147,N183)</f>
        <v>20532707.708333336</v>
      </c>
      <c r="P185" s="19">
        <f>SUM(P147,P183)</f>
        <v>20479332.5</v>
      </c>
      <c r="R185" s="19">
        <f>SUM(R147,R183)</f>
        <v>20514078.75</v>
      </c>
      <c r="T185" s="19">
        <f>SUM(T147,T183)</f>
        <v>20440145</v>
      </c>
      <c r="U185" s="19"/>
      <c r="V185" s="19">
        <f>SUM(V147,V183)</f>
        <v>20463004.375</v>
      </c>
      <c r="X185" s="19">
        <f>SUM(X147,X183)</f>
        <v>19958070</v>
      </c>
      <c r="Z185" s="19">
        <f>SUM(Z147,Z183)</f>
        <v>20239280.416666664</v>
      </c>
      <c r="AB185" s="19">
        <f>SUM(AB147,AB183)</f>
        <v>20211330</v>
      </c>
      <c r="AD185" s="19">
        <f>SUM(AD147,AD183)</f>
        <v>20063595.000000004</v>
      </c>
      <c r="AF185" s="19">
        <f>AB185</f>
        <v>20211330</v>
      </c>
      <c r="AH185" s="19">
        <f>(AB185/12*7)+(AF185/12*5)</f>
        <v>20211330</v>
      </c>
    </row>
    <row r="186" spans="1:34" ht="12.75">
      <c r="A186" s="4" t="s">
        <v>7</v>
      </c>
      <c r="B186" s="4" t="s">
        <v>7</v>
      </c>
      <c r="C186" s="4" t="s">
        <v>7</v>
      </c>
      <c r="D186" s="4" t="s">
        <v>7</v>
      </c>
      <c r="F186" s="4" t="s">
        <v>7</v>
      </c>
      <c r="H186" s="4" t="s">
        <v>7</v>
      </c>
      <c r="J186" s="4" t="s">
        <v>7</v>
      </c>
      <c r="L186" s="4" t="s">
        <v>7</v>
      </c>
      <c r="N186" s="4" t="s">
        <v>7</v>
      </c>
      <c r="P186" s="4" t="s">
        <v>7</v>
      </c>
      <c r="R186" s="4" t="s">
        <v>7</v>
      </c>
      <c r="T186" s="4" t="s">
        <v>7</v>
      </c>
      <c r="U186" s="19"/>
      <c r="V186" s="4" t="s">
        <v>7</v>
      </c>
      <c r="X186" s="4" t="s">
        <v>7</v>
      </c>
      <c r="Z186" s="4" t="s">
        <v>7</v>
      </c>
      <c r="AB186" s="4" t="s">
        <v>7</v>
      </c>
      <c r="AD186" s="4" t="s">
        <v>7</v>
      </c>
      <c r="AF186" s="4" t="str">
        <f>AB186</f>
        <v>=</v>
      </c>
      <c r="AH186" s="4" t="str">
        <f>AD186</f>
        <v>=</v>
      </c>
    </row>
    <row r="187" spans="1:22" ht="12.75">
      <c r="A187" s="17" t="s">
        <v>188</v>
      </c>
      <c r="B187" s="17"/>
      <c r="C187" s="17"/>
      <c r="D187" s="17"/>
      <c r="F187" s="17"/>
      <c r="H187" s="17"/>
      <c r="J187" s="17"/>
      <c r="L187" s="17"/>
      <c r="N187" s="17"/>
      <c r="P187" s="17"/>
      <c r="R187" s="17"/>
      <c r="T187" s="17"/>
      <c r="U187" s="19"/>
      <c r="V187" s="17"/>
    </row>
    <row r="188" spans="1:34" ht="12.75">
      <c r="A188" s="17" t="s">
        <v>151</v>
      </c>
      <c r="B188" s="17">
        <v>3417025</v>
      </c>
      <c r="C188" s="19">
        <v>64961</v>
      </c>
      <c r="D188" s="19">
        <v>117556</v>
      </c>
      <c r="F188" s="19">
        <v>86875.58333333334</v>
      </c>
      <c r="H188" s="19">
        <v>110000</v>
      </c>
      <c r="J188" s="19">
        <v>114407.66666666667</v>
      </c>
      <c r="L188" s="19">
        <v>109010</v>
      </c>
      <c r="N188" s="19">
        <v>109587.5</v>
      </c>
      <c r="P188" s="19">
        <v>110660</v>
      </c>
      <c r="R188" s="19">
        <v>109697.5</v>
      </c>
      <c r="T188" s="19">
        <v>107250</v>
      </c>
      <c r="U188" s="19"/>
      <c r="V188" s="19">
        <v>109239.16666666666</v>
      </c>
      <c r="X188" s="19">
        <v>133375</v>
      </c>
      <c r="Z188" s="19">
        <v>118135.41666666667</v>
      </c>
      <c r="AB188" s="19">
        <v>136965</v>
      </c>
      <c r="AD188" s="19">
        <v>134870.83333333334</v>
      </c>
      <c r="AF188" s="19">
        <v>136965</v>
      </c>
      <c r="AH188" s="19">
        <v>136965</v>
      </c>
    </row>
    <row r="189" spans="1:34" ht="12.75">
      <c r="A189" s="17" t="s">
        <v>214</v>
      </c>
      <c r="B189" s="17">
        <v>3417069</v>
      </c>
      <c r="C189" s="19">
        <v>70200</v>
      </c>
      <c r="D189" s="19">
        <v>76810</v>
      </c>
      <c r="F189" s="19">
        <v>72954.16666666666</v>
      </c>
      <c r="H189" s="19">
        <v>67375</v>
      </c>
      <c r="J189" s="19">
        <v>72878.75</v>
      </c>
      <c r="L189" s="19">
        <v>66440</v>
      </c>
      <c r="N189" s="19">
        <v>66985.41666666666</v>
      </c>
      <c r="P189" s="19">
        <v>73700</v>
      </c>
      <c r="R189" s="19">
        <v>69465</v>
      </c>
      <c r="T189" s="19">
        <v>74800</v>
      </c>
      <c r="U189" s="19"/>
      <c r="V189" s="19">
        <v>74158.33333333334</v>
      </c>
      <c r="X189" s="19">
        <v>79860</v>
      </c>
      <c r="Z189" s="19">
        <v>76908.33333333333</v>
      </c>
      <c r="AB189" s="19">
        <v>77785</v>
      </c>
      <c r="AD189" s="19">
        <v>78995.41666666666</v>
      </c>
      <c r="AF189" s="19">
        <v>77785</v>
      </c>
      <c r="AH189" s="19">
        <v>77785</v>
      </c>
    </row>
    <row r="190" spans="1:34" ht="12.75">
      <c r="A190" s="17" t="s">
        <v>152</v>
      </c>
      <c r="B190" s="17">
        <v>3417070</v>
      </c>
      <c r="C190" s="19">
        <v>56700</v>
      </c>
      <c r="D190" s="19">
        <v>54071</v>
      </c>
      <c r="F190" s="19">
        <v>55604.583333333336</v>
      </c>
      <c r="H190" s="19">
        <v>63030</v>
      </c>
      <c r="J190" s="19">
        <v>57803.91666666667</v>
      </c>
      <c r="L190" s="19">
        <v>71060</v>
      </c>
      <c r="N190" s="19">
        <v>66375.83333333334</v>
      </c>
      <c r="P190" s="19">
        <v>72380</v>
      </c>
      <c r="R190" s="19">
        <v>71610</v>
      </c>
      <c r="T190" s="19">
        <v>97240</v>
      </c>
      <c r="U190" s="19"/>
      <c r="V190" s="19">
        <v>82738.33333333334</v>
      </c>
      <c r="X190" s="19">
        <v>108075</v>
      </c>
      <c r="Z190" s="19">
        <v>101754.58333333333</v>
      </c>
      <c r="AB190" s="19">
        <v>132945</v>
      </c>
      <c r="AD190" s="19">
        <v>118437.5</v>
      </c>
      <c r="AF190" s="19">
        <v>132945</v>
      </c>
      <c r="AH190" s="19">
        <v>132945</v>
      </c>
    </row>
    <row r="191" spans="1:34" ht="12.75">
      <c r="A191" s="17" t="s">
        <v>153</v>
      </c>
      <c r="B191" s="17">
        <v>3417042</v>
      </c>
      <c r="C191" s="19">
        <v>41400</v>
      </c>
      <c r="D191" s="19">
        <v>37400</v>
      </c>
      <c r="F191" s="19">
        <v>39733.33333333333</v>
      </c>
      <c r="H191" s="19">
        <v>35530</v>
      </c>
      <c r="J191" s="19">
        <v>36620.83333333333</v>
      </c>
      <c r="L191" s="19">
        <v>36465</v>
      </c>
      <c r="N191" s="19">
        <v>35919.583333333336</v>
      </c>
      <c r="P191" s="19">
        <v>38335</v>
      </c>
      <c r="R191" s="19">
        <v>37244.16666666667</v>
      </c>
      <c r="T191" s="19">
        <v>43477.50000000001</v>
      </c>
      <c r="U191" s="19"/>
      <c r="V191" s="19">
        <v>40477.70833333334</v>
      </c>
      <c r="X191" s="19">
        <v>54230</v>
      </c>
      <c r="Z191" s="19">
        <v>47957.70833333334</v>
      </c>
      <c r="AB191" s="19">
        <v>53480</v>
      </c>
      <c r="AD191" s="19">
        <v>53917.5</v>
      </c>
      <c r="AF191" s="19">
        <v>53480</v>
      </c>
      <c r="AH191" s="19">
        <v>53480</v>
      </c>
    </row>
    <row r="192" spans="1:34" ht="12.75">
      <c r="A192" s="17" t="s">
        <v>154</v>
      </c>
      <c r="B192" s="17">
        <v>3417045</v>
      </c>
      <c r="C192" s="19">
        <v>44313</v>
      </c>
      <c r="D192" s="19">
        <v>53098</v>
      </c>
      <c r="F192" s="19">
        <v>47973.416666666664</v>
      </c>
      <c r="H192" s="19">
        <v>56210</v>
      </c>
      <c r="J192" s="19">
        <v>53569.66666666667</v>
      </c>
      <c r="L192" s="19">
        <v>80300</v>
      </c>
      <c r="N192" s="19">
        <v>66247.5</v>
      </c>
      <c r="P192" s="19">
        <v>87670</v>
      </c>
      <c r="R192" s="19">
        <v>83370.83333333334</v>
      </c>
      <c r="T192" s="19">
        <v>103895</v>
      </c>
      <c r="U192" s="19"/>
      <c r="V192" s="19">
        <v>94430.41666666666</v>
      </c>
      <c r="X192" s="19">
        <v>87120</v>
      </c>
      <c r="Z192" s="19">
        <v>96905.41666666666</v>
      </c>
      <c r="AB192" s="19">
        <v>64560</v>
      </c>
      <c r="AD192" s="19">
        <v>77720</v>
      </c>
      <c r="AF192" s="19">
        <v>64560</v>
      </c>
      <c r="AH192" s="19">
        <v>64560</v>
      </c>
    </row>
    <row r="193" spans="1:34" ht="12.75">
      <c r="A193" s="17" t="s">
        <v>155</v>
      </c>
      <c r="B193" s="17">
        <v>3417065</v>
      </c>
      <c r="C193" s="19">
        <v>38966</v>
      </c>
      <c r="D193" s="19">
        <v>44613</v>
      </c>
      <c r="F193" s="19">
        <v>41318.916666666664</v>
      </c>
      <c r="H193" s="19">
        <v>45540</v>
      </c>
      <c r="J193" s="19">
        <v>44999.25</v>
      </c>
      <c r="L193" s="19">
        <v>43835</v>
      </c>
      <c r="N193" s="19">
        <v>44829.58333333333</v>
      </c>
      <c r="P193" s="19">
        <v>42845</v>
      </c>
      <c r="R193" s="19">
        <v>43422.5</v>
      </c>
      <c r="T193" s="19">
        <v>46090</v>
      </c>
      <c r="U193" s="19"/>
      <c r="V193" s="19">
        <v>44197.08333333333</v>
      </c>
      <c r="X193" s="19">
        <v>45375</v>
      </c>
      <c r="Z193" s="19">
        <v>45792.083333333336</v>
      </c>
      <c r="AB193" s="19">
        <v>45690</v>
      </c>
      <c r="AD193" s="19">
        <v>45506.25</v>
      </c>
      <c r="AF193" s="19">
        <v>45690</v>
      </c>
      <c r="AH193" s="19">
        <v>45690</v>
      </c>
    </row>
    <row r="194" spans="1:34" ht="12.75">
      <c r="A194" s="17" t="s">
        <v>156</v>
      </c>
      <c r="B194" s="17">
        <v>3417054</v>
      </c>
      <c r="C194" s="19">
        <v>39073</v>
      </c>
      <c r="D194" s="19">
        <v>39690</v>
      </c>
      <c r="F194" s="19">
        <v>39330.083333333336</v>
      </c>
      <c r="H194" s="19">
        <v>64680</v>
      </c>
      <c r="J194" s="19">
        <v>50102.5</v>
      </c>
      <c r="L194" s="19">
        <v>93720</v>
      </c>
      <c r="N194" s="19">
        <v>76780</v>
      </c>
      <c r="P194" s="19">
        <v>88440</v>
      </c>
      <c r="R194" s="19">
        <v>91520</v>
      </c>
      <c r="T194" s="19">
        <v>93720</v>
      </c>
      <c r="U194" s="19"/>
      <c r="V194" s="19">
        <v>90640</v>
      </c>
      <c r="X194" s="19">
        <v>88440</v>
      </c>
      <c r="Z194" s="19">
        <v>91520</v>
      </c>
      <c r="AB194" s="19">
        <v>95495</v>
      </c>
      <c r="AD194" s="19">
        <v>91379.58333333334</v>
      </c>
      <c r="AF194" s="19">
        <v>95495</v>
      </c>
      <c r="AH194" s="19">
        <v>95495</v>
      </c>
    </row>
    <row r="195" spans="1:34" ht="12.75">
      <c r="A195" s="17" t="s">
        <v>157</v>
      </c>
      <c r="B195" s="17">
        <v>3417051</v>
      </c>
      <c r="C195" s="19">
        <v>35100</v>
      </c>
      <c r="D195" s="19">
        <v>43945</v>
      </c>
      <c r="F195" s="19">
        <v>38785.41666666667</v>
      </c>
      <c r="H195" s="19">
        <v>34595</v>
      </c>
      <c r="J195" s="19">
        <v>40049.16666666667</v>
      </c>
      <c r="L195" s="19">
        <v>37400</v>
      </c>
      <c r="N195" s="19">
        <v>35763.75</v>
      </c>
      <c r="P195" s="19">
        <v>34595</v>
      </c>
      <c r="R195" s="19">
        <v>36231.25</v>
      </c>
      <c r="T195" s="19">
        <v>43010</v>
      </c>
      <c r="U195" s="19"/>
      <c r="V195" s="19">
        <v>38101.25</v>
      </c>
      <c r="X195" s="19">
        <v>33660</v>
      </c>
      <c r="Z195" s="19">
        <v>39114.166666666664</v>
      </c>
      <c r="AB195" s="19">
        <v>43930</v>
      </c>
      <c r="AD195" s="19">
        <v>37939.16666666667</v>
      </c>
      <c r="AF195" s="19">
        <v>43930</v>
      </c>
      <c r="AH195" s="19">
        <v>43930</v>
      </c>
    </row>
    <row r="196" spans="1:34" ht="12.75">
      <c r="A196" s="17" t="s">
        <v>158</v>
      </c>
      <c r="B196" s="17">
        <v>3417063</v>
      </c>
      <c r="C196" s="19">
        <v>60992</v>
      </c>
      <c r="D196" s="19">
        <v>85995</v>
      </c>
      <c r="F196" s="19">
        <v>71409.91666666667</v>
      </c>
      <c r="H196" s="19">
        <v>88440</v>
      </c>
      <c r="J196" s="19">
        <v>87013.75</v>
      </c>
      <c r="L196" s="19">
        <v>85800</v>
      </c>
      <c r="N196" s="19">
        <v>87340</v>
      </c>
      <c r="P196" s="19">
        <v>83160</v>
      </c>
      <c r="R196" s="19">
        <v>84700</v>
      </c>
      <c r="T196" s="19">
        <v>92400</v>
      </c>
      <c r="U196" s="19"/>
      <c r="V196" s="19">
        <v>87010</v>
      </c>
      <c r="X196" s="19">
        <v>110880</v>
      </c>
      <c r="Z196" s="19">
        <v>100100</v>
      </c>
      <c r="AB196" s="19">
        <v>108945</v>
      </c>
      <c r="AD196" s="19">
        <v>110073.75</v>
      </c>
      <c r="AF196" s="19">
        <v>108945</v>
      </c>
      <c r="AH196" s="19">
        <v>108945</v>
      </c>
    </row>
    <row r="197" spans="1:34" ht="12.75">
      <c r="A197" s="17" t="s">
        <v>159</v>
      </c>
      <c r="B197" s="17">
        <v>3417052</v>
      </c>
      <c r="C197" s="19">
        <v>46800</v>
      </c>
      <c r="D197" s="19">
        <v>38335</v>
      </c>
      <c r="F197" s="19">
        <v>43272.91666666667</v>
      </c>
      <c r="H197" s="19">
        <v>41525</v>
      </c>
      <c r="J197" s="19">
        <v>39664.16666666667</v>
      </c>
      <c r="L197" s="19">
        <v>45815</v>
      </c>
      <c r="N197" s="19">
        <v>43312.5</v>
      </c>
      <c r="P197" s="19">
        <v>49555</v>
      </c>
      <c r="R197" s="19">
        <v>47373.33333333333</v>
      </c>
      <c r="T197" s="19">
        <v>45815</v>
      </c>
      <c r="U197" s="19"/>
      <c r="V197" s="19">
        <v>47996.666666666664</v>
      </c>
      <c r="X197" s="19">
        <v>42460</v>
      </c>
      <c r="Z197" s="19">
        <v>44417.08333333333</v>
      </c>
      <c r="AB197" s="19">
        <v>42975</v>
      </c>
      <c r="AD197" s="19">
        <v>42674.583333333336</v>
      </c>
      <c r="AF197" s="19">
        <v>42975</v>
      </c>
      <c r="AH197" s="19">
        <v>42975</v>
      </c>
    </row>
    <row r="198" spans="1:34" ht="12.75">
      <c r="A198" s="17" t="s">
        <v>160</v>
      </c>
      <c r="B198" s="17">
        <v>3417059</v>
      </c>
      <c r="C198" s="19">
        <v>37800</v>
      </c>
      <c r="D198" s="19">
        <v>31790</v>
      </c>
      <c r="F198" s="19">
        <v>35295.83333333333</v>
      </c>
      <c r="H198" s="19">
        <v>32725.000000000015</v>
      </c>
      <c r="J198" s="19">
        <v>32179.583333333336</v>
      </c>
      <c r="L198" s="19">
        <v>28985</v>
      </c>
      <c r="N198" s="19">
        <v>31166.66666666667</v>
      </c>
      <c r="P198" s="19">
        <v>27500</v>
      </c>
      <c r="R198" s="19">
        <v>28366.249999999996</v>
      </c>
      <c r="T198" s="19">
        <v>22440</v>
      </c>
      <c r="U198" s="19"/>
      <c r="V198" s="19">
        <v>25391.666666666664</v>
      </c>
      <c r="X198" s="19">
        <v>27115</v>
      </c>
      <c r="Z198" s="19">
        <v>24387.916666666668</v>
      </c>
      <c r="AB198" s="19">
        <v>34380</v>
      </c>
      <c r="AD198" s="19">
        <v>30142.083333333336</v>
      </c>
      <c r="AF198" s="19">
        <v>34380</v>
      </c>
      <c r="AH198" s="19">
        <v>34380</v>
      </c>
    </row>
    <row r="199" spans="1:34" ht="12.75">
      <c r="A199" s="17" t="s">
        <v>161</v>
      </c>
      <c r="B199" s="17">
        <v>3417039</v>
      </c>
      <c r="C199" s="19">
        <v>37350</v>
      </c>
      <c r="D199" s="19">
        <v>37400</v>
      </c>
      <c r="F199" s="19">
        <v>37370.83333333333</v>
      </c>
      <c r="H199" s="19">
        <v>29452.5</v>
      </c>
      <c r="J199" s="19">
        <v>34088.541666666664</v>
      </c>
      <c r="L199" s="19">
        <v>38335</v>
      </c>
      <c r="N199" s="19">
        <v>33153.54166666667</v>
      </c>
      <c r="P199" s="19">
        <v>39270</v>
      </c>
      <c r="R199" s="19">
        <v>38724.583333333336</v>
      </c>
      <c r="T199" s="19">
        <v>47217.50000000001</v>
      </c>
      <c r="U199" s="19"/>
      <c r="V199" s="19">
        <v>42581.458333333336</v>
      </c>
      <c r="X199" s="19">
        <v>51425</v>
      </c>
      <c r="Z199" s="19">
        <v>48970.62500000001</v>
      </c>
      <c r="AB199" s="19">
        <v>52915</v>
      </c>
      <c r="AD199" s="19">
        <v>52045.83333333333</v>
      </c>
      <c r="AF199" s="19">
        <v>52915</v>
      </c>
      <c r="AH199" s="19">
        <v>52915</v>
      </c>
    </row>
    <row r="200" spans="1:34" ht="12.75">
      <c r="A200" s="17" t="s">
        <v>215</v>
      </c>
      <c r="B200" s="17">
        <v>3411108</v>
      </c>
      <c r="C200" s="19">
        <v>19800</v>
      </c>
      <c r="D200" s="19">
        <v>16830</v>
      </c>
      <c r="F200" s="19">
        <v>18562.5</v>
      </c>
      <c r="H200" s="19">
        <v>16830</v>
      </c>
      <c r="J200" s="19">
        <v>16830</v>
      </c>
      <c r="L200" s="19">
        <v>8415</v>
      </c>
      <c r="N200" s="19">
        <v>13323.75</v>
      </c>
      <c r="P200" s="19">
        <v>8415</v>
      </c>
      <c r="R200" s="19">
        <v>8415</v>
      </c>
      <c r="T200" s="19">
        <v>15427.5</v>
      </c>
      <c r="U200" s="19"/>
      <c r="V200" s="19">
        <v>11336.875</v>
      </c>
      <c r="X200" s="19">
        <v>22440</v>
      </c>
      <c r="Z200" s="19">
        <v>18349.375</v>
      </c>
      <c r="AB200" s="19">
        <v>44702.5</v>
      </c>
      <c r="AD200" s="19">
        <v>31716.041666666668</v>
      </c>
      <c r="AF200" s="19">
        <v>44702.5</v>
      </c>
      <c r="AH200" s="19">
        <v>44702.5</v>
      </c>
    </row>
    <row r="201" spans="1:34" ht="12.75">
      <c r="A201" s="4" t="s">
        <v>7</v>
      </c>
      <c r="B201" s="4" t="s">
        <v>7</v>
      </c>
      <c r="C201" s="4" t="s">
        <v>7</v>
      </c>
      <c r="D201" s="4" t="s">
        <v>7</v>
      </c>
      <c r="F201" s="4" t="s">
        <v>7</v>
      </c>
      <c r="H201" s="4" t="s">
        <v>7</v>
      </c>
      <c r="J201" s="4" t="s">
        <v>7</v>
      </c>
      <c r="L201" s="4" t="s">
        <v>7</v>
      </c>
      <c r="N201" s="4" t="s">
        <v>7</v>
      </c>
      <c r="P201" s="4" t="s">
        <v>7</v>
      </c>
      <c r="R201" s="4" t="s">
        <v>7</v>
      </c>
      <c r="T201" s="4" t="s">
        <v>7</v>
      </c>
      <c r="U201" s="19"/>
      <c r="V201" s="4" t="s">
        <v>7</v>
      </c>
      <c r="X201" s="4" t="s">
        <v>7</v>
      </c>
      <c r="Z201" s="4" t="s">
        <v>7</v>
      </c>
      <c r="AB201" s="4" t="s">
        <v>7</v>
      </c>
      <c r="AD201" s="4" t="s">
        <v>7</v>
      </c>
      <c r="AF201" s="4" t="str">
        <f>AB201</f>
        <v>=</v>
      </c>
      <c r="AH201" s="4" t="str">
        <f>AD201</f>
        <v>=</v>
      </c>
    </row>
    <row r="202" spans="1:34" ht="12.75">
      <c r="A202" s="17" t="s">
        <v>182</v>
      </c>
      <c r="B202" s="17"/>
      <c r="C202" s="19">
        <f>SUM(C188:C200)</f>
        <v>593455</v>
      </c>
      <c r="D202" s="19">
        <f>SUM(D188:D200)</f>
        <v>677533</v>
      </c>
      <c r="F202" s="19">
        <f>SUM(F188:F200)</f>
        <v>628487.5000000001</v>
      </c>
      <c r="H202" s="19">
        <f>SUM(H188:H200)</f>
        <v>685932.5</v>
      </c>
      <c r="J202" s="19">
        <f>SUM(J188:J200)</f>
        <v>680207.7916666666</v>
      </c>
      <c r="L202" s="19">
        <f>SUM(L188:L200)</f>
        <v>745580</v>
      </c>
      <c r="N202" s="19">
        <f>SUM(N188:N200)</f>
        <v>710785.6249999999</v>
      </c>
      <c r="P202" s="19">
        <f>SUM(P188:P200)</f>
        <v>756525</v>
      </c>
      <c r="R202" s="19">
        <f>SUM(R188:R200)</f>
        <v>750140.4166666667</v>
      </c>
      <c r="T202" s="19">
        <f>SUM(T188:T200)</f>
        <v>832782.5</v>
      </c>
      <c r="U202" s="19"/>
      <c r="V202" s="19">
        <f>SUM(V188:V200)</f>
        <v>788298.9583333334</v>
      </c>
      <c r="X202" s="19">
        <f>SUM(X188:X200)</f>
        <v>884455</v>
      </c>
      <c r="Z202" s="19">
        <f>SUM(Z188:Z200)</f>
        <v>854312.7083333331</v>
      </c>
      <c r="AB202" s="19">
        <f>SUM(AB188:AB200)</f>
        <v>934767.5</v>
      </c>
      <c r="AD202" s="19">
        <f>SUM(AD188:AD200)</f>
        <v>905418.5416666667</v>
      </c>
      <c r="AF202" s="19">
        <f>AB202</f>
        <v>934767.5</v>
      </c>
      <c r="AH202" s="19">
        <f>(AB202/12*7)+(AF202/12*5)</f>
        <v>934767.5000000001</v>
      </c>
    </row>
    <row r="203" spans="1:34" ht="12.75">
      <c r="A203" s="4" t="s">
        <v>7</v>
      </c>
      <c r="B203" s="4" t="s">
        <v>7</v>
      </c>
      <c r="C203" s="4" t="s">
        <v>7</v>
      </c>
      <c r="D203" s="4" t="s">
        <v>7</v>
      </c>
      <c r="F203" s="4" t="s">
        <v>7</v>
      </c>
      <c r="H203" s="4" t="s">
        <v>7</v>
      </c>
      <c r="J203" s="4" t="s">
        <v>7</v>
      </c>
      <c r="L203" s="4" t="s">
        <v>7</v>
      </c>
      <c r="N203" s="4" t="s">
        <v>7</v>
      </c>
      <c r="P203" s="4" t="s">
        <v>7</v>
      </c>
      <c r="R203" s="4" t="s">
        <v>7</v>
      </c>
      <c r="T203" s="4" t="s">
        <v>7</v>
      </c>
      <c r="U203" s="19"/>
      <c r="V203" s="4" t="s">
        <v>7</v>
      </c>
      <c r="X203" s="4" t="s">
        <v>7</v>
      </c>
      <c r="Z203" s="4" t="s">
        <v>7</v>
      </c>
      <c r="AB203" s="4" t="s">
        <v>7</v>
      </c>
      <c r="AD203" s="4" t="s">
        <v>7</v>
      </c>
      <c r="AF203" s="4" t="str">
        <f>AB203</f>
        <v>=</v>
      </c>
      <c r="AH203" s="4" t="str">
        <f>AD203</f>
        <v>=</v>
      </c>
    </row>
    <row r="204" spans="1:34" ht="12.75">
      <c r="A204" s="17" t="s">
        <v>268</v>
      </c>
      <c r="B204" s="17"/>
      <c r="C204" s="19">
        <f>SUM(C185,C202)</f>
        <v>15999472</v>
      </c>
      <c r="D204" s="19">
        <f>SUM(D185,D202)</f>
        <v>20456907.5</v>
      </c>
      <c r="F204" s="19">
        <f>SUM(F185,F202)</f>
        <v>17711390.541666668</v>
      </c>
      <c r="H204" s="19">
        <f>SUM(H185,H202)</f>
        <v>21009147.5</v>
      </c>
      <c r="J204" s="19">
        <f>SUM(J185,J202)</f>
        <v>20711903.750000004</v>
      </c>
      <c r="L204" s="19">
        <f>SUM(L185,L202)</f>
        <v>21284477.5</v>
      </c>
      <c r="N204" s="19">
        <f>SUM(N185,N202)</f>
        <v>21243493.333333336</v>
      </c>
      <c r="P204" s="19">
        <f>SUM(P185,P202)</f>
        <v>21235857.5</v>
      </c>
      <c r="R204" s="19">
        <f>SUM(R185,R202)</f>
        <v>21264219.166666668</v>
      </c>
      <c r="T204" s="19">
        <f>SUM(T185,T202)</f>
        <v>21272927.5</v>
      </c>
      <c r="U204" s="19"/>
      <c r="V204" s="19">
        <f>SUM(V185,V202)</f>
        <v>21251303.333333332</v>
      </c>
      <c r="X204" s="19">
        <f>SUM(X185,X202)</f>
        <v>20842525</v>
      </c>
      <c r="Z204" s="19">
        <f>SUM(Z185,Z202)</f>
        <v>21093593.124999996</v>
      </c>
      <c r="AB204" s="19">
        <f>SUM(AB185,AB202)</f>
        <v>21146097.5</v>
      </c>
      <c r="AD204" s="19">
        <f>SUM(AD185,AD202)</f>
        <v>20969013.54166667</v>
      </c>
      <c r="AF204" s="19">
        <f>AB204</f>
        <v>21146097.5</v>
      </c>
      <c r="AH204" s="19">
        <f>(AB204/12*7)+(AF204/12*5)</f>
        <v>21146097.5</v>
      </c>
    </row>
    <row r="205" spans="1:34" ht="12.75">
      <c r="A205" s="4" t="s">
        <v>7</v>
      </c>
      <c r="B205" s="4" t="s">
        <v>7</v>
      </c>
      <c r="C205" s="4" t="s">
        <v>7</v>
      </c>
      <c r="D205" s="4" t="s">
        <v>7</v>
      </c>
      <c r="F205" s="4" t="s">
        <v>7</v>
      </c>
      <c r="H205" s="4" t="s">
        <v>7</v>
      </c>
      <c r="J205" s="4" t="s">
        <v>7</v>
      </c>
      <c r="L205" s="4" t="s">
        <v>7</v>
      </c>
      <c r="N205" s="4" t="s">
        <v>7</v>
      </c>
      <c r="P205" s="4" t="s">
        <v>7</v>
      </c>
      <c r="R205" s="4" t="s">
        <v>7</v>
      </c>
      <c r="T205" s="4" t="s">
        <v>7</v>
      </c>
      <c r="U205" s="19"/>
      <c r="V205" s="4" t="s">
        <v>7</v>
      </c>
      <c r="X205" s="4" t="s">
        <v>7</v>
      </c>
      <c r="Z205" s="4" t="s">
        <v>7</v>
      </c>
      <c r="AB205" s="4" t="s">
        <v>7</v>
      </c>
      <c r="AD205" s="4" t="s">
        <v>7</v>
      </c>
      <c r="AF205" s="4" t="str">
        <f>AB205</f>
        <v>=</v>
      </c>
      <c r="AH205" s="4" t="str">
        <f>AD205</f>
        <v>=</v>
      </c>
    </row>
    <row r="206" ht="12.75">
      <c r="U206" s="19"/>
    </row>
    <row r="207" ht="12.75">
      <c r="U207" s="19"/>
    </row>
    <row r="208" ht="12.75">
      <c r="U208" s="19"/>
    </row>
    <row r="209" ht="12.75">
      <c r="U209" s="19"/>
    </row>
  </sheetData>
  <sheetProtection/>
  <printOptions/>
  <pageMargins left="0.1968503937007874" right="0.1968503937007874" top="0.3937007874015748" bottom="0.1968503937007874" header="0" footer="0"/>
  <pageSetup fitToHeight="8" fitToWidth="1" horizontalDpi="600" verticalDpi="600" orientation="portrait" paperSize="9" scale="78" r:id="rId1"/>
  <rowBreaks count="1" manualBreakCount="1">
    <brk id="1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5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135.00390625" style="0" bestFit="1" customWidth="1"/>
  </cols>
  <sheetData>
    <row r="1" ht="12.75">
      <c r="A1" s="21" t="s">
        <v>3</v>
      </c>
    </row>
    <row r="3" ht="12.75">
      <c r="A3" s="16" t="s">
        <v>166</v>
      </c>
    </row>
    <row r="4" ht="12.75">
      <c r="A4" t="s">
        <v>183</v>
      </c>
    </row>
    <row r="5" ht="12.75">
      <c r="A5" s="23" t="s">
        <v>460</v>
      </c>
    </row>
    <row r="6" ht="12.75">
      <c r="A6" t="s">
        <v>185</v>
      </c>
    </row>
    <row r="8" ht="12.75">
      <c r="A8" s="16" t="s">
        <v>184</v>
      </c>
    </row>
    <row r="9" ht="12.75">
      <c r="A9" t="s">
        <v>201</v>
      </c>
    </row>
    <row r="10" ht="12.75">
      <c r="A10" s="23" t="s">
        <v>242</v>
      </c>
    </row>
    <row r="11" ht="12.75">
      <c r="A11" t="s">
        <v>221</v>
      </c>
    </row>
    <row r="12" ht="12.75">
      <c r="A12" t="s">
        <v>222</v>
      </c>
    </row>
    <row r="13" ht="12.75">
      <c r="A13" s="26" t="s">
        <v>238</v>
      </c>
    </row>
    <row r="14" ht="12.75">
      <c r="A14" s="23" t="s">
        <v>243</v>
      </c>
    </row>
    <row r="15" ht="12.75">
      <c r="A15" s="23" t="s">
        <v>245</v>
      </c>
    </row>
    <row r="16" ht="12.75">
      <c r="A16" s="23" t="s">
        <v>244</v>
      </c>
    </row>
    <row r="17" ht="12.75">
      <c r="A17" t="s">
        <v>189</v>
      </c>
    </row>
    <row r="19" ht="12.75">
      <c r="A19" s="16" t="s">
        <v>187</v>
      </c>
    </row>
    <row r="20" ht="12.75">
      <c r="A20" s="26" t="s">
        <v>231</v>
      </c>
    </row>
    <row r="21" s="22" customFormat="1" ht="12.75">
      <c r="A21" s="26" t="s">
        <v>232</v>
      </c>
    </row>
    <row r="22" s="22" customFormat="1" ht="12.75">
      <c r="A22" s="26" t="s">
        <v>233</v>
      </c>
    </row>
    <row r="24" ht="12.75">
      <c r="A24" s="16" t="s">
        <v>172</v>
      </c>
    </row>
    <row r="25" ht="12.75">
      <c r="A25" s="23" t="s">
        <v>246</v>
      </c>
    </row>
    <row r="26" ht="12.75">
      <c r="A26" s="23" t="s">
        <v>247</v>
      </c>
    </row>
    <row r="27" ht="12.75">
      <c r="A27" s="22" t="s">
        <v>190</v>
      </c>
    </row>
    <row r="29" ht="12.75">
      <c r="A29" s="16" t="s">
        <v>207</v>
      </c>
    </row>
    <row r="30" ht="12.75">
      <c r="A30" t="s">
        <v>223</v>
      </c>
    </row>
    <row r="31" ht="12.75">
      <c r="A31" t="s">
        <v>224</v>
      </c>
    </row>
    <row r="33" ht="12.75">
      <c r="A33" s="16" t="s">
        <v>198</v>
      </c>
    </row>
    <row r="34" ht="12.75">
      <c r="A34" s="23" t="s">
        <v>217</v>
      </c>
    </row>
    <row r="35" ht="12.75">
      <c r="A35" s="23" t="s">
        <v>216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7.00390625" style="0" bestFit="1" customWidth="1"/>
    <col min="2" max="2" width="9.421875" style="0" bestFit="1" customWidth="1"/>
    <col min="3" max="3" width="53.421875" style="0" bestFit="1" customWidth="1"/>
    <col min="4" max="4" width="14.57421875" style="5" customWidth="1"/>
    <col min="5" max="5" width="13.421875" style="5" bestFit="1" customWidth="1"/>
    <col min="6" max="6" width="14.28125" style="5" customWidth="1"/>
    <col min="7" max="7" width="12.57421875" style="33" customWidth="1"/>
  </cols>
  <sheetData>
    <row r="1" spans="4:7" ht="12.75">
      <c r="D1" s="5">
        <v>352727200.4897387</v>
      </c>
      <c r="E1" s="5">
        <f>SUM(E3:E152)</f>
        <v>1871159.363887557</v>
      </c>
      <c r="F1" s="5">
        <v>350856041.1258511</v>
      </c>
      <c r="G1" s="5">
        <f>SUM(G3:G152)</f>
        <v>29835558.075736657</v>
      </c>
    </row>
    <row r="2" spans="1:7" ht="62.25" customHeight="1">
      <c r="A2" s="1" t="s">
        <v>404</v>
      </c>
      <c r="B2" s="1" t="s">
        <v>403</v>
      </c>
      <c r="C2" s="1" t="s">
        <v>402</v>
      </c>
      <c r="D2" s="34" t="s">
        <v>407</v>
      </c>
      <c r="E2" s="34" t="s">
        <v>405</v>
      </c>
      <c r="F2" s="34" t="s">
        <v>406</v>
      </c>
      <c r="G2" s="36" t="s">
        <v>454</v>
      </c>
    </row>
    <row r="3" spans="1:12" ht="12.75">
      <c r="A3">
        <v>134210</v>
      </c>
      <c r="B3">
        <v>3412001</v>
      </c>
      <c r="C3" t="s">
        <v>401</v>
      </c>
      <c r="D3" s="5">
        <v>1143080.3050424517</v>
      </c>
      <c r="E3" s="5">
        <v>9030.81</v>
      </c>
      <c r="F3" s="5">
        <v>1134049.4950424517</v>
      </c>
      <c r="G3" s="33">
        <v>71138.32710478698</v>
      </c>
      <c r="L3">
        <v>-1</v>
      </c>
    </row>
    <row r="4" spans="1:7" ht="12.75">
      <c r="A4">
        <v>134245</v>
      </c>
      <c r="B4">
        <v>3412004</v>
      </c>
      <c r="C4" t="s">
        <v>400</v>
      </c>
      <c r="D4" s="5">
        <v>2063292.510960443</v>
      </c>
      <c r="E4" s="5">
        <v>18391.34</v>
      </c>
      <c r="F4" s="5">
        <v>2044901.1709604429</v>
      </c>
      <c r="G4" s="33">
        <v>231983.7418650211</v>
      </c>
    </row>
    <row r="5" spans="1:7" ht="12.75">
      <c r="A5">
        <v>134250</v>
      </c>
      <c r="B5">
        <v>3412006</v>
      </c>
      <c r="C5" t="s">
        <v>399</v>
      </c>
      <c r="D5" s="5">
        <v>2044338.9100162196</v>
      </c>
      <c r="E5" s="5">
        <v>19666.75</v>
      </c>
      <c r="F5" s="5">
        <v>2024672.1600162196</v>
      </c>
      <c r="G5" s="33">
        <v>215386.83187159192</v>
      </c>
    </row>
    <row r="6" spans="1:7" ht="12.75">
      <c r="A6">
        <v>136810</v>
      </c>
      <c r="B6">
        <v>3412007</v>
      </c>
      <c r="C6" t="s">
        <v>398</v>
      </c>
      <c r="D6" s="5">
        <v>1767808</v>
      </c>
      <c r="E6" s="5">
        <v>18528.01</v>
      </c>
      <c r="F6" s="5">
        <v>1749279.99</v>
      </c>
      <c r="G6" s="33">
        <v>152250.03920384817</v>
      </c>
    </row>
    <row r="7" spans="1:7" ht="12.75">
      <c r="A7">
        <v>104516</v>
      </c>
      <c r="B7">
        <v>3412008</v>
      </c>
      <c r="C7" t="s">
        <v>397</v>
      </c>
      <c r="D7" s="5">
        <v>1397671.406978224</v>
      </c>
      <c r="E7" s="5">
        <v>12998.66</v>
      </c>
      <c r="F7" s="5">
        <v>1384672.746978224</v>
      </c>
      <c r="G7" s="33">
        <v>131077.29514999257</v>
      </c>
    </row>
    <row r="8" spans="1:7" ht="12.75">
      <c r="A8">
        <v>136813</v>
      </c>
      <c r="B8">
        <v>3412009</v>
      </c>
      <c r="C8" t="s">
        <v>396</v>
      </c>
      <c r="D8" s="5">
        <v>2588284</v>
      </c>
      <c r="E8" s="5">
        <v>27474.46</v>
      </c>
      <c r="F8" s="5">
        <v>2560809.54</v>
      </c>
      <c r="G8" s="33">
        <v>115169.0958123047</v>
      </c>
    </row>
    <row r="9" spans="1:7" ht="12.75">
      <c r="A9">
        <v>104517</v>
      </c>
      <c r="B9">
        <v>3412010</v>
      </c>
      <c r="C9" t="s">
        <v>395</v>
      </c>
      <c r="D9" s="5">
        <v>1796333.6507164864</v>
      </c>
      <c r="E9" s="5">
        <v>18502.96</v>
      </c>
      <c r="F9" s="5">
        <v>1777830.6907164864</v>
      </c>
      <c r="G9" s="33">
        <v>161701.42370205233</v>
      </c>
    </row>
    <row r="10" spans="1:7" ht="12.75">
      <c r="A10">
        <v>137888</v>
      </c>
      <c r="B10">
        <v>3412011</v>
      </c>
      <c r="C10" t="s">
        <v>394</v>
      </c>
      <c r="D10" s="5">
        <v>1783504</v>
      </c>
      <c r="E10" s="5">
        <v>18773.45</v>
      </c>
      <c r="F10" s="5">
        <v>1764730.55</v>
      </c>
      <c r="G10" s="33">
        <v>121586.19862279121</v>
      </c>
    </row>
    <row r="11" spans="1:7" ht="12.75">
      <c r="A11">
        <v>104519</v>
      </c>
      <c r="B11">
        <v>3412014</v>
      </c>
      <c r="C11" t="s">
        <v>393</v>
      </c>
      <c r="D11" s="5">
        <v>1159497.2758201621</v>
      </c>
      <c r="E11" s="5">
        <v>10927.38</v>
      </c>
      <c r="F11" s="5">
        <v>1148569.8958201623</v>
      </c>
      <c r="G11" s="33">
        <v>91959.21938841195</v>
      </c>
    </row>
    <row r="12" spans="1:7" ht="12.75">
      <c r="A12">
        <v>104521</v>
      </c>
      <c r="B12">
        <v>3412017</v>
      </c>
      <c r="C12" t="s">
        <v>392</v>
      </c>
      <c r="D12" s="5">
        <v>1498765.8144745864</v>
      </c>
      <c r="E12" s="5">
        <v>15344.289999999999</v>
      </c>
      <c r="F12" s="5">
        <v>1483421.5244745864</v>
      </c>
      <c r="G12" s="33">
        <v>168516.98269875813</v>
      </c>
    </row>
    <row r="13" spans="1:7" ht="12.75">
      <c r="A13">
        <v>140975</v>
      </c>
      <c r="B13">
        <v>3412018</v>
      </c>
      <c r="C13" t="s">
        <v>391</v>
      </c>
      <c r="D13" s="5">
        <v>2912874.5946664223</v>
      </c>
      <c r="E13" s="5">
        <v>26092.94</v>
      </c>
      <c r="F13" s="5">
        <v>2886781.6546664224</v>
      </c>
      <c r="G13" s="33">
        <v>390695.5591266891</v>
      </c>
    </row>
    <row r="14" spans="1:7" ht="12.75">
      <c r="A14">
        <v>104522</v>
      </c>
      <c r="B14">
        <v>3412019</v>
      </c>
      <c r="C14" t="s">
        <v>390</v>
      </c>
      <c r="D14" s="5">
        <v>1534236</v>
      </c>
      <c r="E14" s="5">
        <v>16195.93</v>
      </c>
      <c r="F14" s="5">
        <v>1518040.07</v>
      </c>
      <c r="G14" s="33">
        <v>151648.5134107891</v>
      </c>
    </row>
    <row r="15" spans="1:7" ht="12.75">
      <c r="A15">
        <v>141076</v>
      </c>
      <c r="B15">
        <v>3412025</v>
      </c>
      <c r="C15" t="s">
        <v>389</v>
      </c>
      <c r="D15" s="5">
        <v>2918643.2704176316</v>
      </c>
      <c r="E15" s="5">
        <v>31029.72</v>
      </c>
      <c r="F15" s="5">
        <v>2887613.5504176314</v>
      </c>
      <c r="G15" s="33">
        <v>261242.38262793806</v>
      </c>
    </row>
    <row r="16" spans="1:7" ht="12.75">
      <c r="A16">
        <v>141937</v>
      </c>
      <c r="B16">
        <v>3412034</v>
      </c>
      <c r="C16" t="s">
        <v>388</v>
      </c>
      <c r="D16" s="5">
        <v>2569406.2602320844</v>
      </c>
      <c r="E16" s="5">
        <v>26670.79</v>
      </c>
      <c r="F16" s="5">
        <v>2542735.4702320844</v>
      </c>
      <c r="G16" s="33">
        <v>275291.2417763488</v>
      </c>
    </row>
    <row r="17" spans="1:7" ht="12.75">
      <c r="A17">
        <v>141960</v>
      </c>
      <c r="B17">
        <v>3412036</v>
      </c>
      <c r="C17" t="s">
        <v>387</v>
      </c>
      <c r="D17" s="5">
        <v>3426290</v>
      </c>
      <c r="E17" s="5">
        <v>36168.4143001261</v>
      </c>
      <c r="F17" s="5">
        <v>3390121.585699874</v>
      </c>
      <c r="G17" s="33">
        <v>264806.15700199094</v>
      </c>
    </row>
    <row r="18" spans="1:7" ht="12.75">
      <c r="A18">
        <v>142523</v>
      </c>
      <c r="B18">
        <v>3412037</v>
      </c>
      <c r="C18" t="s">
        <v>386</v>
      </c>
      <c r="D18" s="5">
        <v>2478810.70440414</v>
      </c>
      <c r="E18" s="5">
        <v>25646.489999999998</v>
      </c>
      <c r="F18" s="5">
        <v>2453164.2144041397</v>
      </c>
      <c r="G18" s="33">
        <v>229767.7142191491</v>
      </c>
    </row>
    <row r="19" spans="1:7" ht="12.75">
      <c r="A19">
        <v>104530</v>
      </c>
      <c r="B19">
        <v>3412039</v>
      </c>
      <c r="C19" t="s">
        <v>385</v>
      </c>
      <c r="D19" s="5">
        <v>1676880.6130122424</v>
      </c>
      <c r="E19" s="5">
        <v>16538.96</v>
      </c>
      <c r="F19" s="5">
        <v>1660341.6530122424</v>
      </c>
      <c r="G19" s="33">
        <v>162944.16337001705</v>
      </c>
    </row>
    <row r="20" spans="1:7" ht="12.75">
      <c r="A20">
        <v>148177</v>
      </c>
      <c r="B20">
        <v>3412042</v>
      </c>
      <c r="C20" t="s">
        <v>384</v>
      </c>
      <c r="D20" s="5">
        <v>965770.4</v>
      </c>
      <c r="E20" s="5">
        <v>10129.94</v>
      </c>
      <c r="F20" s="5">
        <v>955640.4600000001</v>
      </c>
      <c r="G20" s="33">
        <v>82288.93042715092</v>
      </c>
    </row>
    <row r="21" spans="1:7" ht="12.75">
      <c r="A21">
        <v>104543</v>
      </c>
      <c r="B21">
        <v>3412063</v>
      </c>
      <c r="C21" t="s">
        <v>383</v>
      </c>
      <c r="D21" s="5">
        <v>1438693.04</v>
      </c>
      <c r="E21" s="5">
        <v>15264.726043613708</v>
      </c>
      <c r="F21" s="5">
        <v>1423428.3139563864</v>
      </c>
      <c r="G21" s="33">
        <v>106697.59427002256</v>
      </c>
    </row>
    <row r="22" spans="1:7" ht="12.75">
      <c r="A22">
        <v>104544</v>
      </c>
      <c r="B22">
        <v>3412064</v>
      </c>
      <c r="C22" t="s">
        <v>382</v>
      </c>
      <c r="D22" s="5">
        <v>1147437.25</v>
      </c>
      <c r="E22" s="5">
        <v>12030.45</v>
      </c>
      <c r="F22" s="5">
        <v>1135406.8</v>
      </c>
      <c r="G22" s="33">
        <v>80855.99399894569</v>
      </c>
    </row>
    <row r="23" spans="1:7" ht="12.75">
      <c r="A23">
        <v>104545</v>
      </c>
      <c r="B23">
        <v>3412065</v>
      </c>
      <c r="C23" t="s">
        <v>381</v>
      </c>
      <c r="D23" s="5">
        <v>1361669.5905551428</v>
      </c>
      <c r="E23" s="5">
        <v>11103.98</v>
      </c>
      <c r="F23" s="5">
        <v>1350565.6105551429</v>
      </c>
      <c r="G23" s="33">
        <v>161666.97414450566</v>
      </c>
    </row>
    <row r="24" spans="1:7" ht="12.75">
      <c r="A24">
        <v>104549</v>
      </c>
      <c r="B24">
        <v>3412084</v>
      </c>
      <c r="C24" t="s">
        <v>380</v>
      </c>
      <c r="D24" s="5">
        <v>1385981.2980619064</v>
      </c>
      <c r="E24" s="5">
        <v>13716.08</v>
      </c>
      <c r="F24" s="5">
        <v>1372265.2180619063</v>
      </c>
      <c r="G24" s="33">
        <v>118509.39631642087</v>
      </c>
    </row>
    <row r="25" spans="1:7" ht="12.75">
      <c r="A25">
        <v>104550</v>
      </c>
      <c r="B25">
        <v>3412086</v>
      </c>
      <c r="C25" t="s">
        <v>379</v>
      </c>
      <c r="D25" s="5">
        <v>1101183.5840347381</v>
      </c>
      <c r="E25" s="5">
        <v>10367.58</v>
      </c>
      <c r="F25" s="5">
        <v>1090816.004034738</v>
      </c>
      <c r="G25" s="33">
        <v>122122.53129607938</v>
      </c>
    </row>
    <row r="26" spans="1:7" ht="12.75">
      <c r="A26">
        <v>104554</v>
      </c>
      <c r="B26">
        <v>3412092</v>
      </c>
      <c r="C26" t="s">
        <v>378</v>
      </c>
      <c r="D26" s="5">
        <v>1092590.5653352018</v>
      </c>
      <c r="E26" s="5">
        <v>10058.65</v>
      </c>
      <c r="F26" s="5">
        <v>1082531.915335202</v>
      </c>
      <c r="G26" s="33">
        <v>83546.14704365948</v>
      </c>
    </row>
    <row r="27" spans="1:7" ht="12.75">
      <c r="A27">
        <v>104555</v>
      </c>
      <c r="B27">
        <v>3412093</v>
      </c>
      <c r="C27" t="s">
        <v>377</v>
      </c>
      <c r="D27" s="5">
        <v>896686.3743775034</v>
      </c>
      <c r="E27" s="5">
        <v>8129.469999999999</v>
      </c>
      <c r="F27" s="5">
        <v>888556.9043775034</v>
      </c>
      <c r="G27" s="33">
        <v>60493.90288415731</v>
      </c>
    </row>
    <row r="28" spans="1:7" ht="12.75">
      <c r="A28">
        <v>104557</v>
      </c>
      <c r="B28">
        <v>3412098</v>
      </c>
      <c r="C28" t="s">
        <v>376</v>
      </c>
      <c r="D28" s="5">
        <v>1057046.7526054669</v>
      </c>
      <c r="E28" s="5">
        <v>9207.17</v>
      </c>
      <c r="F28" s="5">
        <v>1047839.5826054668</v>
      </c>
      <c r="G28" s="33">
        <v>129096.1371451808</v>
      </c>
    </row>
    <row r="29" spans="1:7" ht="12.75">
      <c r="A29">
        <v>104564</v>
      </c>
      <c r="B29">
        <v>3412110</v>
      </c>
      <c r="C29" t="s">
        <v>375</v>
      </c>
      <c r="D29" s="5">
        <v>1997904.9347556166</v>
      </c>
      <c r="E29" s="5">
        <v>18627.17</v>
      </c>
      <c r="F29" s="5">
        <v>1979277.7647556167</v>
      </c>
      <c r="G29" s="33">
        <v>196446.92413913738</v>
      </c>
    </row>
    <row r="30" spans="1:7" ht="12.75">
      <c r="A30">
        <v>104565</v>
      </c>
      <c r="B30">
        <v>3412113</v>
      </c>
      <c r="C30" t="s">
        <v>374</v>
      </c>
      <c r="D30" s="5">
        <v>1755364.9768169422</v>
      </c>
      <c r="E30" s="5">
        <v>17231.880821917806</v>
      </c>
      <c r="F30" s="5">
        <v>1738133.0959950243</v>
      </c>
      <c r="G30" s="33">
        <v>163088.61441003156</v>
      </c>
    </row>
    <row r="31" spans="1:7" ht="12.75">
      <c r="A31">
        <v>104569</v>
      </c>
      <c r="B31">
        <v>3412123</v>
      </c>
      <c r="C31" t="s">
        <v>373</v>
      </c>
      <c r="D31" s="5">
        <v>1248683.163900971</v>
      </c>
      <c r="E31" s="5">
        <v>9144</v>
      </c>
      <c r="F31" s="5">
        <v>1239539.163900971</v>
      </c>
      <c r="G31" s="33">
        <v>122985.237979017</v>
      </c>
    </row>
    <row r="32" spans="1:7" ht="12.75">
      <c r="A32">
        <v>104570</v>
      </c>
      <c r="B32">
        <v>3412128</v>
      </c>
      <c r="C32" t="s">
        <v>372</v>
      </c>
      <c r="D32" s="5">
        <v>1613586.1084578652</v>
      </c>
      <c r="E32" s="5">
        <v>13084.91</v>
      </c>
      <c r="F32" s="5">
        <v>1600501.1984578653</v>
      </c>
      <c r="G32" s="33">
        <v>138118.3706648667</v>
      </c>
    </row>
    <row r="33" spans="1:7" ht="12.75">
      <c r="A33">
        <v>104571</v>
      </c>
      <c r="B33">
        <v>3412130</v>
      </c>
      <c r="C33" t="s">
        <v>371</v>
      </c>
      <c r="D33" s="5">
        <v>1115762.6560831144</v>
      </c>
      <c r="E33" s="5">
        <v>9276.17</v>
      </c>
      <c r="F33" s="5">
        <v>1106486.4860831145</v>
      </c>
      <c r="G33" s="33">
        <v>103401.93614402563</v>
      </c>
    </row>
    <row r="34" spans="1:7" ht="12.75">
      <c r="A34">
        <v>104580</v>
      </c>
      <c r="B34">
        <v>3412149</v>
      </c>
      <c r="C34" t="s">
        <v>370</v>
      </c>
      <c r="D34" s="5">
        <v>1517008</v>
      </c>
      <c r="E34" s="5">
        <v>15841.16</v>
      </c>
      <c r="F34" s="5">
        <v>1501166.84</v>
      </c>
      <c r="G34" s="33">
        <v>141085.31316786766</v>
      </c>
    </row>
    <row r="35" spans="1:7" ht="12.75">
      <c r="A35">
        <v>104589</v>
      </c>
      <c r="B35">
        <v>3412166</v>
      </c>
      <c r="C35" t="s">
        <v>369</v>
      </c>
      <c r="D35" s="5">
        <v>1370445.413526</v>
      </c>
      <c r="E35" s="5">
        <v>10094.96</v>
      </c>
      <c r="F35" s="5">
        <v>1360350.453526</v>
      </c>
      <c r="G35" s="33">
        <v>125900.62581469839</v>
      </c>
    </row>
    <row r="36" spans="1:7" ht="12.75">
      <c r="A36">
        <v>104591</v>
      </c>
      <c r="B36">
        <v>3412170</v>
      </c>
      <c r="C36" t="s">
        <v>368</v>
      </c>
      <c r="D36" s="5">
        <v>1818651.68061306</v>
      </c>
      <c r="E36" s="5">
        <v>15115.619999999999</v>
      </c>
      <c r="F36" s="5">
        <v>1803536.06061306</v>
      </c>
      <c r="G36" s="33">
        <v>172277.2034615641</v>
      </c>
    </row>
    <row r="37" spans="1:7" ht="12.75">
      <c r="A37">
        <v>104592</v>
      </c>
      <c r="B37">
        <v>3412171</v>
      </c>
      <c r="C37" t="s">
        <v>367</v>
      </c>
      <c r="D37" s="5">
        <v>1168175.983573866</v>
      </c>
      <c r="E37" s="5">
        <v>11982.4</v>
      </c>
      <c r="F37" s="5">
        <v>1156193.5835738662</v>
      </c>
      <c r="G37" s="33">
        <v>97686.31008963939</v>
      </c>
    </row>
    <row r="38" spans="1:7" ht="12.75">
      <c r="A38">
        <v>104593</v>
      </c>
      <c r="B38">
        <v>3412172</v>
      </c>
      <c r="C38" t="s">
        <v>366</v>
      </c>
      <c r="D38" s="5">
        <v>1379576</v>
      </c>
      <c r="E38" s="5">
        <v>14431.61</v>
      </c>
      <c r="F38" s="5">
        <v>1365144.39</v>
      </c>
      <c r="G38" s="33">
        <v>80716.54105186512</v>
      </c>
    </row>
    <row r="39" spans="1:7" ht="12.75">
      <c r="A39">
        <v>136062</v>
      </c>
      <c r="B39">
        <v>3412176</v>
      </c>
      <c r="C39" t="s">
        <v>84</v>
      </c>
      <c r="D39" s="5">
        <v>1227171.999860769</v>
      </c>
      <c r="E39" s="5">
        <v>10179.4</v>
      </c>
      <c r="F39" s="5">
        <v>1216992.599860769</v>
      </c>
      <c r="G39" s="33">
        <v>133433.91855750463</v>
      </c>
    </row>
    <row r="40" spans="1:7" ht="12.75">
      <c r="A40">
        <v>104596</v>
      </c>
      <c r="B40">
        <v>3412180</v>
      </c>
      <c r="C40" t="s">
        <v>365</v>
      </c>
      <c r="D40" s="5">
        <v>1717036.16</v>
      </c>
      <c r="E40" s="5">
        <v>18030.79772727273</v>
      </c>
      <c r="F40" s="5">
        <v>1699005.3622727273</v>
      </c>
      <c r="G40" s="33">
        <v>151133.1914327717</v>
      </c>
    </row>
    <row r="41" spans="1:7" ht="12.75">
      <c r="A41">
        <v>104600</v>
      </c>
      <c r="B41">
        <v>3412199</v>
      </c>
      <c r="C41" t="s">
        <v>364</v>
      </c>
      <c r="D41" s="5">
        <v>952573.54246939</v>
      </c>
      <c r="E41" s="5">
        <v>8484.16</v>
      </c>
      <c r="F41" s="5">
        <v>944089.3824693899</v>
      </c>
      <c r="G41" s="33">
        <v>73618.55015203229</v>
      </c>
    </row>
    <row r="42" spans="1:7" ht="12.75">
      <c r="A42">
        <v>104610</v>
      </c>
      <c r="B42">
        <v>3412214</v>
      </c>
      <c r="C42" t="s">
        <v>363</v>
      </c>
      <c r="D42" s="5">
        <v>1781707.709757026</v>
      </c>
      <c r="E42" s="5">
        <v>16387.25</v>
      </c>
      <c r="F42" s="5">
        <v>1765320.459757026</v>
      </c>
      <c r="G42" s="33">
        <v>173946.72201883534</v>
      </c>
    </row>
    <row r="43" spans="1:7" ht="12.75">
      <c r="A43">
        <v>104611</v>
      </c>
      <c r="B43">
        <v>3412215</v>
      </c>
      <c r="C43" t="s">
        <v>23</v>
      </c>
      <c r="D43" s="5">
        <v>1042593.2817872362</v>
      </c>
      <c r="E43" s="5">
        <v>9899.539999999999</v>
      </c>
      <c r="F43" s="5">
        <v>1032693.7417872362</v>
      </c>
      <c r="G43" s="33">
        <v>111343.97254963609</v>
      </c>
    </row>
    <row r="44" spans="1:7" ht="12.75">
      <c r="A44">
        <v>130296</v>
      </c>
      <c r="B44">
        <v>3412218</v>
      </c>
      <c r="C44" t="s">
        <v>362</v>
      </c>
      <c r="D44" s="5">
        <v>858339.1236823607</v>
      </c>
      <c r="E44" s="5">
        <v>6677.54</v>
      </c>
      <c r="F44" s="5">
        <v>851661.5836823607</v>
      </c>
      <c r="G44" s="33">
        <v>82880.63778672117</v>
      </c>
    </row>
    <row r="45" spans="1:7" ht="12.75">
      <c r="A45">
        <v>130395</v>
      </c>
      <c r="B45">
        <v>3412221</v>
      </c>
      <c r="C45" t="s">
        <v>361</v>
      </c>
      <c r="D45" s="5">
        <v>2275654.78618799</v>
      </c>
      <c r="E45" s="5">
        <v>18232.07</v>
      </c>
      <c r="F45" s="5">
        <v>2257422.7161879903</v>
      </c>
      <c r="G45" s="33">
        <v>278957.35605476896</v>
      </c>
    </row>
    <row r="46" spans="1:7" ht="12.75">
      <c r="A46">
        <v>131313</v>
      </c>
      <c r="B46">
        <v>3412222</v>
      </c>
      <c r="C46" t="s">
        <v>360</v>
      </c>
      <c r="D46" s="5">
        <v>1710083.302888223</v>
      </c>
      <c r="E46" s="5">
        <v>13163.44</v>
      </c>
      <c r="F46" s="5">
        <v>1696919.862888223</v>
      </c>
      <c r="G46" s="33">
        <v>125905.2960716378</v>
      </c>
    </row>
    <row r="47" spans="1:7" ht="12.75">
      <c r="A47">
        <v>131480</v>
      </c>
      <c r="B47">
        <v>3412226</v>
      </c>
      <c r="C47" t="s">
        <v>359</v>
      </c>
      <c r="D47" s="5">
        <v>1277662.3918508065</v>
      </c>
      <c r="E47" s="5">
        <v>10938.8</v>
      </c>
      <c r="F47" s="5">
        <v>1266723.5918508065</v>
      </c>
      <c r="G47" s="33">
        <v>108944.37367586954</v>
      </c>
    </row>
    <row r="48" spans="1:7" ht="12.75">
      <c r="A48">
        <v>131597</v>
      </c>
      <c r="B48">
        <v>3412227</v>
      </c>
      <c r="C48" t="s">
        <v>358</v>
      </c>
      <c r="D48" s="5">
        <v>2606052.6724206517</v>
      </c>
      <c r="E48" s="5">
        <v>19404.460343511448</v>
      </c>
      <c r="F48" s="5">
        <v>2586648.2120771403</v>
      </c>
      <c r="G48" s="33">
        <v>242659.39712214516</v>
      </c>
    </row>
    <row r="49" spans="1:7" ht="12.75">
      <c r="A49">
        <v>131800</v>
      </c>
      <c r="B49">
        <v>3412229</v>
      </c>
      <c r="C49" t="s">
        <v>357</v>
      </c>
      <c r="D49" s="5">
        <v>2570111.19380908</v>
      </c>
      <c r="E49" s="5">
        <v>18191.961372031663</v>
      </c>
      <c r="F49" s="5">
        <v>2551919.232437048</v>
      </c>
      <c r="G49" s="33">
        <v>264946.06397797307</v>
      </c>
    </row>
    <row r="50" spans="1:7" ht="12.75">
      <c r="A50">
        <v>131818</v>
      </c>
      <c r="B50">
        <v>3412230</v>
      </c>
      <c r="C50" t="s">
        <v>356</v>
      </c>
      <c r="D50" s="5">
        <v>1863164.0708580615</v>
      </c>
      <c r="E50" s="5">
        <v>17482.28</v>
      </c>
      <c r="F50" s="5">
        <v>1845681.7908580615</v>
      </c>
      <c r="G50" s="33">
        <v>189442.9475808667</v>
      </c>
    </row>
    <row r="51" spans="1:7" ht="12.75">
      <c r="A51">
        <v>132176</v>
      </c>
      <c r="B51">
        <v>3412232</v>
      </c>
      <c r="C51" t="s">
        <v>355</v>
      </c>
      <c r="D51" s="5">
        <v>1236891.5372705527</v>
      </c>
      <c r="E51" s="5">
        <v>10070.15</v>
      </c>
      <c r="F51" s="5">
        <v>1226821.3872705528</v>
      </c>
      <c r="G51" s="33">
        <v>121723.17407068651</v>
      </c>
    </row>
    <row r="52" spans="1:7" ht="12.75">
      <c r="A52">
        <v>132793</v>
      </c>
      <c r="B52">
        <v>3412233</v>
      </c>
      <c r="C52" t="s">
        <v>354</v>
      </c>
      <c r="D52" s="5">
        <v>1888308.344692232</v>
      </c>
      <c r="E52" s="5">
        <v>18360.94</v>
      </c>
      <c r="F52" s="5">
        <v>1869947.4046922321</v>
      </c>
      <c r="G52" s="33">
        <v>123034.82990190436</v>
      </c>
    </row>
    <row r="53" spans="1:7" ht="12.75">
      <c r="A53">
        <v>132796</v>
      </c>
      <c r="B53">
        <v>3412234</v>
      </c>
      <c r="C53" t="s">
        <v>353</v>
      </c>
      <c r="D53" s="5">
        <v>2193028.595675284</v>
      </c>
      <c r="E53" s="5">
        <v>18899.63</v>
      </c>
      <c r="F53" s="5">
        <v>2174128.965675284</v>
      </c>
      <c r="G53" s="33">
        <v>202767.0560035105</v>
      </c>
    </row>
    <row r="54" spans="1:7" ht="12.75">
      <c r="A54">
        <v>133332</v>
      </c>
      <c r="B54">
        <v>3412235</v>
      </c>
      <c r="C54" t="s">
        <v>352</v>
      </c>
      <c r="D54" s="5">
        <v>1935744.3610381281</v>
      </c>
      <c r="E54" s="5">
        <v>17986.95</v>
      </c>
      <c r="F54" s="5">
        <v>1917757.4110381282</v>
      </c>
      <c r="G54" s="33">
        <v>161120.5339695975</v>
      </c>
    </row>
    <row r="55" spans="1:7" ht="12.75">
      <c r="A55">
        <v>133329</v>
      </c>
      <c r="B55">
        <v>3412236</v>
      </c>
      <c r="C55" t="s">
        <v>351</v>
      </c>
      <c r="D55" s="5">
        <v>1910398.3122725233</v>
      </c>
      <c r="E55" s="5">
        <v>16972.100000000002</v>
      </c>
      <c r="F55" s="5">
        <v>1893426.2122725232</v>
      </c>
      <c r="G55" s="33">
        <v>190832.11223319834</v>
      </c>
    </row>
    <row r="56" spans="1:7" ht="12.75">
      <c r="A56">
        <v>133330</v>
      </c>
      <c r="B56">
        <v>3412237</v>
      </c>
      <c r="C56" t="s">
        <v>350</v>
      </c>
      <c r="D56" s="5">
        <v>1840729.891062</v>
      </c>
      <c r="E56" s="5">
        <v>18629.54</v>
      </c>
      <c r="F56" s="5">
        <v>1822100.351062</v>
      </c>
      <c r="G56" s="33">
        <v>195607.12261656518</v>
      </c>
    </row>
    <row r="57" spans="1:7" ht="12.75">
      <c r="A57">
        <v>133338</v>
      </c>
      <c r="B57">
        <v>3412238</v>
      </c>
      <c r="C57" t="s">
        <v>349</v>
      </c>
      <c r="D57" s="5">
        <v>1630382.6953931316</v>
      </c>
      <c r="E57" s="5">
        <v>14523.289999999999</v>
      </c>
      <c r="F57" s="5">
        <v>1615859.4053931315</v>
      </c>
      <c r="G57" s="33">
        <v>181132.11901167207</v>
      </c>
    </row>
    <row r="58" spans="1:7" ht="12.75">
      <c r="A58">
        <v>133337</v>
      </c>
      <c r="B58">
        <v>3412239</v>
      </c>
      <c r="C58" t="s">
        <v>348</v>
      </c>
      <c r="D58" s="5">
        <v>1023883.5769761772</v>
      </c>
      <c r="E58" s="5">
        <v>9550.52</v>
      </c>
      <c r="F58" s="5">
        <v>1014333.0569761771</v>
      </c>
      <c r="G58" s="33">
        <v>101411.49351167242</v>
      </c>
    </row>
    <row r="59" spans="1:7" ht="12.75">
      <c r="A59">
        <v>133331</v>
      </c>
      <c r="B59">
        <v>3412240</v>
      </c>
      <c r="C59" t="s">
        <v>347</v>
      </c>
      <c r="D59" s="5">
        <v>2949380.5517812716</v>
      </c>
      <c r="E59" s="5">
        <v>26761.95735346359</v>
      </c>
      <c r="F59" s="5">
        <v>2922618.594427808</v>
      </c>
      <c r="G59" s="33">
        <v>292239.1556254012</v>
      </c>
    </row>
    <row r="60" spans="1:7" ht="12.75">
      <c r="A60">
        <v>133334</v>
      </c>
      <c r="B60">
        <v>3412241</v>
      </c>
      <c r="C60" t="s">
        <v>346</v>
      </c>
      <c r="D60" s="5">
        <v>1774855.7261677636</v>
      </c>
      <c r="E60" s="5">
        <v>18080.92</v>
      </c>
      <c r="F60" s="5">
        <v>1756774.8061677637</v>
      </c>
      <c r="G60" s="33">
        <v>149993.28234247718</v>
      </c>
    </row>
    <row r="61" spans="1:7" ht="12.75">
      <c r="A61">
        <v>136118</v>
      </c>
      <c r="B61">
        <v>3412242</v>
      </c>
      <c r="C61" t="s">
        <v>345</v>
      </c>
      <c r="D61" s="5">
        <v>2467692.703479</v>
      </c>
      <c r="E61" s="5">
        <v>21177.829999999998</v>
      </c>
      <c r="F61" s="5">
        <v>2446514.873479</v>
      </c>
      <c r="G61" s="33">
        <v>246752.53478196714</v>
      </c>
    </row>
    <row r="62" spans="1:7" ht="12.75">
      <c r="A62">
        <v>104613</v>
      </c>
      <c r="B62">
        <v>3413001</v>
      </c>
      <c r="C62" t="s">
        <v>344</v>
      </c>
      <c r="D62" s="5">
        <v>1287703.8839132432</v>
      </c>
      <c r="E62" s="5">
        <v>11851.633954918032</v>
      </c>
      <c r="F62" s="5">
        <v>1275852.2499583252</v>
      </c>
      <c r="G62" s="33">
        <v>109088.7110813486</v>
      </c>
    </row>
    <row r="63" spans="1:7" ht="12.75">
      <c r="A63">
        <v>104616</v>
      </c>
      <c r="B63">
        <v>3413015</v>
      </c>
      <c r="C63" t="s">
        <v>343</v>
      </c>
      <c r="D63" s="5">
        <v>861167.3139340336</v>
      </c>
      <c r="E63" s="5">
        <v>7609.68</v>
      </c>
      <c r="F63" s="5">
        <v>853557.6339340336</v>
      </c>
      <c r="G63" s="33">
        <v>82744.12293786126</v>
      </c>
    </row>
    <row r="64" spans="1:7" ht="12.75">
      <c r="A64">
        <v>133333</v>
      </c>
      <c r="B64">
        <v>3413021</v>
      </c>
      <c r="C64" t="s">
        <v>342</v>
      </c>
      <c r="D64" s="5">
        <v>2082334.6509160004</v>
      </c>
      <c r="E64" s="5">
        <v>19379.01</v>
      </c>
      <c r="F64" s="5">
        <v>2062955.6409160004</v>
      </c>
      <c r="G64" s="33">
        <v>211858.19765531487</v>
      </c>
    </row>
    <row r="65" spans="1:7" ht="12.75">
      <c r="A65">
        <v>133336</v>
      </c>
      <c r="B65">
        <v>3413022</v>
      </c>
      <c r="C65" t="s">
        <v>341</v>
      </c>
      <c r="D65" s="5">
        <v>2081397.8248532536</v>
      </c>
      <c r="E65" s="5">
        <v>19480.62</v>
      </c>
      <c r="F65" s="5">
        <v>2061917.2048532534</v>
      </c>
      <c r="G65" s="33">
        <v>186901.93269787836</v>
      </c>
    </row>
    <row r="66" spans="1:7" ht="12.75">
      <c r="A66">
        <v>133335</v>
      </c>
      <c r="B66">
        <v>3413023</v>
      </c>
      <c r="C66" t="s">
        <v>340</v>
      </c>
      <c r="D66" s="5">
        <v>1992115.6502208875</v>
      </c>
      <c r="E66" s="5">
        <v>18606.22</v>
      </c>
      <c r="F66" s="5">
        <v>1973509.4302208875</v>
      </c>
      <c r="G66" s="33">
        <v>185293.4872567431</v>
      </c>
    </row>
    <row r="67" spans="1:7" ht="12.75">
      <c r="A67">
        <v>133615</v>
      </c>
      <c r="B67">
        <v>3413024</v>
      </c>
      <c r="C67" t="s">
        <v>339</v>
      </c>
      <c r="D67" s="5">
        <v>1698615.8017611788</v>
      </c>
      <c r="E67" s="5">
        <v>15579.96</v>
      </c>
      <c r="F67" s="5">
        <v>1683035.8417611788</v>
      </c>
      <c r="G67" s="33">
        <v>174483.51980474856</v>
      </c>
    </row>
    <row r="68" spans="1:7" ht="12.75">
      <c r="A68">
        <v>133691</v>
      </c>
      <c r="B68">
        <v>3413025</v>
      </c>
      <c r="C68" t="s">
        <v>338</v>
      </c>
      <c r="D68" s="5">
        <v>1743467.0659944057</v>
      </c>
      <c r="E68" s="5">
        <v>13754.119999999999</v>
      </c>
      <c r="F68" s="5">
        <v>1729712.9459944055</v>
      </c>
      <c r="G68" s="33">
        <v>131525.05348710067</v>
      </c>
    </row>
    <row r="69" spans="1:7" ht="12.75">
      <c r="A69">
        <v>133702</v>
      </c>
      <c r="B69">
        <v>3413026</v>
      </c>
      <c r="C69" t="s">
        <v>337</v>
      </c>
      <c r="D69" s="5">
        <v>1328317.246403411</v>
      </c>
      <c r="E69" s="5">
        <v>9220.56</v>
      </c>
      <c r="F69" s="5">
        <v>1319096.686403411</v>
      </c>
      <c r="G69" s="33">
        <v>121268.69501048143</v>
      </c>
    </row>
    <row r="70" spans="1:7" ht="12.75">
      <c r="A70">
        <v>104622</v>
      </c>
      <c r="B70">
        <v>3413310</v>
      </c>
      <c r="C70" t="s">
        <v>336</v>
      </c>
      <c r="D70" s="5">
        <v>1638346.7329441102</v>
      </c>
      <c r="E70" s="5">
        <v>16360.63</v>
      </c>
      <c r="F70" s="5">
        <v>1621986.1029441103</v>
      </c>
      <c r="G70" s="33">
        <v>151537.99526582804</v>
      </c>
    </row>
    <row r="71" spans="1:7" ht="12.75">
      <c r="A71">
        <v>104624</v>
      </c>
      <c r="B71">
        <v>3413327</v>
      </c>
      <c r="C71" t="s">
        <v>335</v>
      </c>
      <c r="D71" s="5">
        <v>902380.6314767454</v>
      </c>
      <c r="E71" s="5">
        <v>9404.96</v>
      </c>
      <c r="F71" s="5">
        <v>892975.6714767454</v>
      </c>
      <c r="G71" s="33">
        <v>60294.94945769345</v>
      </c>
    </row>
    <row r="72" spans="1:7" ht="12.75">
      <c r="A72">
        <v>104625</v>
      </c>
      <c r="B72">
        <v>3413329</v>
      </c>
      <c r="C72" t="s">
        <v>334</v>
      </c>
      <c r="D72" s="5">
        <v>1757615.0976</v>
      </c>
      <c r="E72" s="5">
        <v>18545.34</v>
      </c>
      <c r="F72" s="5">
        <v>1739069.7576</v>
      </c>
      <c r="G72" s="33">
        <v>143083.91070889775</v>
      </c>
    </row>
    <row r="73" spans="1:7" ht="12.75">
      <c r="A73">
        <v>104629</v>
      </c>
      <c r="B73">
        <v>3413507</v>
      </c>
      <c r="C73" t="s">
        <v>333</v>
      </c>
      <c r="D73" s="5">
        <v>1696212.5</v>
      </c>
      <c r="E73" s="5">
        <v>18112.112777777777</v>
      </c>
      <c r="F73" s="5">
        <v>1678100.3872222223</v>
      </c>
      <c r="G73" s="33">
        <v>136318.25786003564</v>
      </c>
    </row>
    <row r="74" spans="1:7" ht="12.75">
      <c r="A74">
        <v>104632</v>
      </c>
      <c r="B74">
        <v>3413511</v>
      </c>
      <c r="C74" t="s">
        <v>332</v>
      </c>
      <c r="D74" s="5">
        <v>1118145.9029682293</v>
      </c>
      <c r="E74" s="5">
        <v>9924.43</v>
      </c>
      <c r="F74" s="5">
        <v>1108221.4729682293</v>
      </c>
      <c r="G74" s="33">
        <v>133416.78642453172</v>
      </c>
    </row>
    <row r="75" spans="1:7" ht="12.75">
      <c r="A75">
        <v>104633</v>
      </c>
      <c r="B75">
        <v>3413512</v>
      </c>
      <c r="C75" t="s">
        <v>331</v>
      </c>
      <c r="D75" s="5">
        <v>894069.5524158645</v>
      </c>
      <c r="E75" s="5">
        <v>7274.21</v>
      </c>
      <c r="F75" s="5">
        <v>886795.3424158646</v>
      </c>
      <c r="G75" s="33">
        <v>64260.78310776215</v>
      </c>
    </row>
    <row r="76" spans="1:7" ht="12.75">
      <c r="A76">
        <v>104634</v>
      </c>
      <c r="B76">
        <v>3413513</v>
      </c>
      <c r="C76" t="s">
        <v>330</v>
      </c>
      <c r="D76" s="5">
        <v>1403571.6223893596</v>
      </c>
      <c r="E76" s="5">
        <v>13616.28</v>
      </c>
      <c r="F76" s="5">
        <v>1389955.3423893596</v>
      </c>
      <c r="G76" s="33">
        <v>135516.5450765402</v>
      </c>
    </row>
    <row r="77" spans="1:7" ht="12.75">
      <c r="A77">
        <v>104635</v>
      </c>
      <c r="B77">
        <v>3413514</v>
      </c>
      <c r="C77" t="s">
        <v>329</v>
      </c>
      <c r="D77" s="5">
        <v>922095.6405870703</v>
      </c>
      <c r="E77" s="5">
        <v>8355.769999999999</v>
      </c>
      <c r="F77" s="5">
        <v>913739.8705870702</v>
      </c>
      <c r="G77" s="33">
        <v>85237.58837908728</v>
      </c>
    </row>
    <row r="78" spans="1:7" ht="12.75">
      <c r="A78">
        <v>104636</v>
      </c>
      <c r="B78">
        <v>3413516</v>
      </c>
      <c r="C78" t="s">
        <v>328</v>
      </c>
      <c r="D78" s="5">
        <v>1707750</v>
      </c>
      <c r="E78" s="5">
        <v>18169.38</v>
      </c>
      <c r="F78" s="5">
        <v>1689580.62</v>
      </c>
      <c r="G78" s="33">
        <v>172075.25927029812</v>
      </c>
    </row>
    <row r="79" spans="1:7" ht="12.75">
      <c r="A79">
        <v>104638</v>
      </c>
      <c r="B79">
        <v>3413523</v>
      </c>
      <c r="C79" t="s">
        <v>327</v>
      </c>
      <c r="D79" s="5">
        <v>1818454.6300391091</v>
      </c>
      <c r="E79" s="5">
        <v>14816.619999999999</v>
      </c>
      <c r="F79" s="5">
        <v>1803638.010039109</v>
      </c>
      <c r="G79" s="33">
        <v>163911.37390405903</v>
      </c>
    </row>
    <row r="80" spans="1:7" ht="12.75">
      <c r="A80">
        <v>104640</v>
      </c>
      <c r="B80">
        <v>3413527</v>
      </c>
      <c r="C80" t="s">
        <v>326</v>
      </c>
      <c r="D80" s="5">
        <v>875444.3205050877</v>
      </c>
      <c r="E80" s="5">
        <v>7431.2699999999995</v>
      </c>
      <c r="F80" s="5">
        <v>868013.0505050877</v>
      </c>
      <c r="G80" s="33">
        <v>76445.99374901221</v>
      </c>
    </row>
    <row r="81" spans="1:7" ht="12.75">
      <c r="A81">
        <v>104641</v>
      </c>
      <c r="B81">
        <v>3413528</v>
      </c>
      <c r="C81" t="s">
        <v>325</v>
      </c>
      <c r="D81" s="5">
        <v>918901.1266106983</v>
      </c>
      <c r="E81" s="5">
        <v>7519.57</v>
      </c>
      <c r="F81" s="5">
        <v>911381.5566106983</v>
      </c>
      <c r="G81" s="33">
        <v>80881.04373861352</v>
      </c>
    </row>
    <row r="82" spans="1:7" ht="12.75">
      <c r="A82">
        <v>104642</v>
      </c>
      <c r="B82">
        <v>3413541</v>
      </c>
      <c r="C82" t="s">
        <v>324</v>
      </c>
      <c r="D82" s="5">
        <v>1734772.5</v>
      </c>
      <c r="E82" s="5">
        <v>18324.79</v>
      </c>
      <c r="F82" s="5">
        <v>1716447.71</v>
      </c>
      <c r="G82" s="33">
        <v>130615.24365402917</v>
      </c>
    </row>
    <row r="83" spans="1:7" ht="12.75">
      <c r="A83">
        <v>104643</v>
      </c>
      <c r="B83">
        <v>3413543</v>
      </c>
      <c r="C83" t="s">
        <v>323</v>
      </c>
      <c r="D83" s="5">
        <v>1702404.8</v>
      </c>
      <c r="E83" s="5">
        <v>18144.41</v>
      </c>
      <c r="F83" s="5">
        <v>1684260.3900000001</v>
      </c>
      <c r="G83" s="33">
        <v>192964.2825091692</v>
      </c>
    </row>
    <row r="84" spans="1:7" ht="12.75">
      <c r="A84">
        <v>104645</v>
      </c>
      <c r="B84">
        <v>3413547</v>
      </c>
      <c r="C84" t="s">
        <v>322</v>
      </c>
      <c r="D84" s="5">
        <v>1131823.3567221249</v>
      </c>
      <c r="E84" s="5">
        <v>10716.6</v>
      </c>
      <c r="F84" s="5">
        <v>1121106.7567221248</v>
      </c>
      <c r="G84" s="33">
        <v>110329.50091355457</v>
      </c>
    </row>
    <row r="85" spans="1:7" ht="12.75">
      <c r="A85">
        <v>104646</v>
      </c>
      <c r="B85">
        <v>3413548</v>
      </c>
      <c r="C85" t="s">
        <v>321</v>
      </c>
      <c r="D85" s="5">
        <v>958992.3544884181</v>
      </c>
      <c r="E85" s="5">
        <v>9132.5</v>
      </c>
      <c r="F85" s="5">
        <v>949859.8544884181</v>
      </c>
      <c r="G85" s="33">
        <v>89476.78764789118</v>
      </c>
    </row>
    <row r="86" spans="1:7" ht="12.75">
      <c r="A86">
        <v>104648</v>
      </c>
      <c r="B86">
        <v>3413550</v>
      </c>
      <c r="C86" t="s">
        <v>320</v>
      </c>
      <c r="D86" s="5">
        <v>1043157.7444112952</v>
      </c>
      <c r="E86" s="5">
        <v>8969.369999999999</v>
      </c>
      <c r="F86" s="5">
        <v>1034188.3744112952</v>
      </c>
      <c r="G86" s="33">
        <v>118748.34672072588</v>
      </c>
    </row>
    <row r="87" spans="1:7" ht="12.75">
      <c r="A87">
        <v>104649</v>
      </c>
      <c r="B87">
        <v>3413551</v>
      </c>
      <c r="C87" t="s">
        <v>319</v>
      </c>
      <c r="D87" s="5">
        <v>1063684.287519296</v>
      </c>
      <c r="E87" s="5">
        <v>9439.22</v>
      </c>
      <c r="F87" s="5">
        <v>1054245.067519296</v>
      </c>
      <c r="G87" s="33">
        <v>113276.23944971625</v>
      </c>
    </row>
    <row r="88" spans="1:7" ht="12.75">
      <c r="A88">
        <v>104650</v>
      </c>
      <c r="B88">
        <v>3413552</v>
      </c>
      <c r="C88" t="s">
        <v>318</v>
      </c>
      <c r="D88" s="5">
        <v>2013216.963110789</v>
      </c>
      <c r="E88" s="5">
        <v>19501.81</v>
      </c>
      <c r="F88" s="5">
        <v>1993715.153110789</v>
      </c>
      <c r="G88" s="33">
        <v>192593.54166371492</v>
      </c>
    </row>
    <row r="89" spans="1:7" ht="12.75">
      <c r="A89">
        <v>104651</v>
      </c>
      <c r="B89">
        <v>3413553</v>
      </c>
      <c r="C89" t="s">
        <v>317</v>
      </c>
      <c r="D89" s="5">
        <v>1698386.7270650272</v>
      </c>
      <c r="E89" s="5">
        <v>15858.09</v>
      </c>
      <c r="F89" s="5">
        <v>1682528.6370650271</v>
      </c>
      <c r="G89" s="33">
        <v>192012.75888912662</v>
      </c>
    </row>
    <row r="90" spans="1:7" ht="12.75">
      <c r="A90">
        <v>104652</v>
      </c>
      <c r="B90">
        <v>3413558</v>
      </c>
      <c r="C90" t="s">
        <v>316</v>
      </c>
      <c r="D90" s="5">
        <v>1057326.7456693144</v>
      </c>
      <c r="E90" s="5">
        <v>7356.5199999999995</v>
      </c>
      <c r="F90" s="5">
        <v>1049970.2256693144</v>
      </c>
      <c r="G90" s="33">
        <v>130436.3552618042</v>
      </c>
    </row>
    <row r="91" spans="1:7" ht="12.75">
      <c r="A91">
        <v>104656</v>
      </c>
      <c r="B91">
        <v>3413571</v>
      </c>
      <c r="C91" t="s">
        <v>315</v>
      </c>
      <c r="D91" s="5">
        <v>1971679.5091740661</v>
      </c>
      <c r="E91" s="5">
        <v>16477.36</v>
      </c>
      <c r="F91" s="5">
        <v>1955202.149174066</v>
      </c>
      <c r="G91" s="33">
        <v>204032.9531111901</v>
      </c>
    </row>
    <row r="92" spans="1:7" ht="12.75">
      <c r="A92">
        <v>104657</v>
      </c>
      <c r="B92">
        <v>3413573</v>
      </c>
      <c r="C92" t="s">
        <v>314</v>
      </c>
      <c r="D92" s="5">
        <v>908259.6623941134</v>
      </c>
      <c r="E92" s="5">
        <v>6712.28</v>
      </c>
      <c r="F92" s="5">
        <v>901547.3823941133</v>
      </c>
      <c r="G92" s="33">
        <v>86759.50277113923</v>
      </c>
    </row>
    <row r="93" spans="1:7" ht="12.75">
      <c r="A93">
        <v>104660</v>
      </c>
      <c r="B93">
        <v>3413582</v>
      </c>
      <c r="C93" t="s">
        <v>313</v>
      </c>
      <c r="D93" s="5">
        <v>1265961.7548721386</v>
      </c>
      <c r="E93" s="5">
        <v>9701.99</v>
      </c>
      <c r="F93" s="5">
        <v>1256259.7648721386</v>
      </c>
      <c r="G93" s="33">
        <v>130836.56894231006</v>
      </c>
    </row>
    <row r="94" spans="1:7" ht="12.75">
      <c r="A94">
        <v>104661</v>
      </c>
      <c r="B94">
        <v>3413584</v>
      </c>
      <c r="C94" t="s">
        <v>312</v>
      </c>
      <c r="D94" s="5">
        <v>2055774.56</v>
      </c>
      <c r="E94" s="5">
        <v>22043.26</v>
      </c>
      <c r="F94" s="5">
        <v>2033731.3</v>
      </c>
      <c r="G94" s="33">
        <v>225754.59228196501</v>
      </c>
    </row>
    <row r="95" spans="1:7" ht="12.75">
      <c r="A95">
        <v>104664</v>
      </c>
      <c r="B95">
        <v>3413588</v>
      </c>
      <c r="C95" t="s">
        <v>311</v>
      </c>
      <c r="D95" s="5">
        <v>1041864.7808557746</v>
      </c>
      <c r="E95" s="5">
        <v>9638.82</v>
      </c>
      <c r="F95" s="5">
        <v>1032225.9608557747</v>
      </c>
      <c r="G95" s="33">
        <v>102849.9263359703</v>
      </c>
    </row>
    <row r="96" spans="1:7" ht="12.75">
      <c r="A96">
        <v>104667</v>
      </c>
      <c r="B96">
        <v>3413594</v>
      </c>
      <c r="C96" t="s">
        <v>310</v>
      </c>
      <c r="D96" s="5">
        <v>1097694.8953191072</v>
      </c>
      <c r="E96" s="5">
        <v>10008.95</v>
      </c>
      <c r="F96" s="5">
        <v>1087685.9453191073</v>
      </c>
      <c r="G96" s="33">
        <v>87071.81923548224</v>
      </c>
    </row>
    <row r="97" spans="1:7" ht="12.75">
      <c r="A97">
        <v>104670</v>
      </c>
      <c r="B97">
        <v>3413599</v>
      </c>
      <c r="C97" t="s">
        <v>309</v>
      </c>
      <c r="D97" s="5">
        <v>792176.6748247021</v>
      </c>
      <c r="E97" s="5">
        <v>6890.53</v>
      </c>
      <c r="F97" s="5">
        <v>785286.1448247021</v>
      </c>
      <c r="G97" s="33">
        <v>82569.48995062642</v>
      </c>
    </row>
    <row r="98" spans="1:7" ht="12.75">
      <c r="A98">
        <v>104672</v>
      </c>
      <c r="B98">
        <v>3413601</v>
      </c>
      <c r="C98" t="s">
        <v>308</v>
      </c>
      <c r="D98" s="5">
        <v>1084283.2170662936</v>
      </c>
      <c r="E98" s="5">
        <v>9607.86</v>
      </c>
      <c r="F98" s="5">
        <v>1074675.3570662935</v>
      </c>
      <c r="G98" s="33">
        <v>110492.28416891208</v>
      </c>
    </row>
    <row r="99" spans="1:7" ht="12.75">
      <c r="A99">
        <v>104673</v>
      </c>
      <c r="B99">
        <v>3413606</v>
      </c>
      <c r="C99" t="s">
        <v>307</v>
      </c>
      <c r="D99" s="5">
        <v>1487161.44</v>
      </c>
      <c r="E99" s="5">
        <v>15935.05</v>
      </c>
      <c r="F99" s="5">
        <v>1471226.39</v>
      </c>
      <c r="G99" s="33">
        <v>101444.10927716197</v>
      </c>
    </row>
    <row r="100" spans="1:7" ht="12.75">
      <c r="A100">
        <v>104676</v>
      </c>
      <c r="B100">
        <v>3413631</v>
      </c>
      <c r="C100" t="s">
        <v>306</v>
      </c>
      <c r="D100" s="5">
        <v>872773.75</v>
      </c>
      <c r="E100" s="5">
        <v>9197.88</v>
      </c>
      <c r="F100" s="5">
        <v>863575.87</v>
      </c>
      <c r="G100" s="33">
        <v>71377.79354468931</v>
      </c>
    </row>
    <row r="101" spans="1:7" ht="12.75">
      <c r="A101">
        <v>104677</v>
      </c>
      <c r="B101">
        <v>3413632</v>
      </c>
      <c r="C101" t="s">
        <v>305</v>
      </c>
      <c r="D101" s="5">
        <v>864333.7894796277</v>
      </c>
      <c r="E101" s="5">
        <v>7897.42</v>
      </c>
      <c r="F101" s="5">
        <v>856436.3694796277</v>
      </c>
      <c r="G101" s="33">
        <v>73623.9446619546</v>
      </c>
    </row>
    <row r="102" spans="1:7" ht="12.75">
      <c r="A102">
        <v>104678</v>
      </c>
      <c r="B102">
        <v>3413633</v>
      </c>
      <c r="C102" t="s">
        <v>304</v>
      </c>
      <c r="D102" s="5">
        <v>1000200.5529280405</v>
      </c>
      <c r="E102" s="5">
        <v>9122.81</v>
      </c>
      <c r="F102" s="5">
        <v>991077.7429280404</v>
      </c>
      <c r="G102" s="33">
        <v>89523.79479247036</v>
      </c>
    </row>
    <row r="103" spans="1:7" ht="12.75">
      <c r="A103">
        <v>104679</v>
      </c>
      <c r="B103">
        <v>3413635</v>
      </c>
      <c r="C103" t="s">
        <v>303</v>
      </c>
      <c r="D103" s="5">
        <v>1648372</v>
      </c>
      <c r="E103" s="5">
        <v>17570.98</v>
      </c>
      <c r="F103" s="5">
        <v>1630801.02</v>
      </c>
      <c r="G103" s="33">
        <v>139269.95079390603</v>
      </c>
    </row>
    <row r="104" spans="1:7" ht="12.75">
      <c r="A104">
        <v>104681</v>
      </c>
      <c r="B104">
        <v>3413644</v>
      </c>
      <c r="C104" t="s">
        <v>302</v>
      </c>
      <c r="D104" s="5">
        <v>1441783.1746534973</v>
      </c>
      <c r="E104" s="5">
        <v>12241.07</v>
      </c>
      <c r="F104" s="5">
        <v>1429542.1046534972</v>
      </c>
      <c r="G104" s="33">
        <v>162192.81677841902</v>
      </c>
    </row>
    <row r="105" spans="1:7" ht="12.75">
      <c r="A105">
        <v>131105</v>
      </c>
      <c r="B105">
        <v>3413956</v>
      </c>
      <c r="C105" t="s">
        <v>301</v>
      </c>
      <c r="D105" s="5">
        <v>1777816.8</v>
      </c>
      <c r="E105" s="5">
        <v>18905.78</v>
      </c>
      <c r="F105" s="5">
        <v>1758911.02</v>
      </c>
      <c r="G105" s="33">
        <v>134658.29956157602</v>
      </c>
    </row>
    <row r="106" spans="1:7" ht="12.75">
      <c r="A106">
        <v>131837</v>
      </c>
      <c r="B106">
        <v>3413960</v>
      </c>
      <c r="C106" t="s">
        <v>300</v>
      </c>
      <c r="D106" s="5">
        <v>1020601.7857642751</v>
      </c>
      <c r="E106" s="5">
        <v>8840.9</v>
      </c>
      <c r="F106" s="5">
        <v>1011760.8857642751</v>
      </c>
      <c r="G106" s="33">
        <v>110455.77608006615</v>
      </c>
    </row>
    <row r="107" spans="1:7" ht="12.75">
      <c r="A107">
        <v>134471</v>
      </c>
      <c r="B107">
        <v>3413961</v>
      </c>
      <c r="C107" t="s">
        <v>299</v>
      </c>
      <c r="D107" s="5">
        <v>1908448.0935414482</v>
      </c>
      <c r="E107" s="5">
        <v>17244.239999999998</v>
      </c>
      <c r="F107" s="5">
        <v>1891203.8535414482</v>
      </c>
      <c r="G107" s="33">
        <v>188947.23601848935</v>
      </c>
    </row>
    <row r="108" spans="1:7" ht="12.75">
      <c r="A108">
        <v>134722</v>
      </c>
      <c r="B108">
        <v>3413963</v>
      </c>
      <c r="C108" t="s">
        <v>298</v>
      </c>
      <c r="D108" s="5">
        <v>1654741.7414857354</v>
      </c>
      <c r="E108" s="5">
        <v>14210.58</v>
      </c>
      <c r="F108" s="5">
        <v>1640531.1614857353</v>
      </c>
      <c r="G108" s="33">
        <v>151048.38163859685</v>
      </c>
    </row>
    <row r="109" spans="1:7" ht="12.75">
      <c r="A109">
        <v>134723</v>
      </c>
      <c r="B109">
        <v>3413964</v>
      </c>
      <c r="C109" t="s">
        <v>297</v>
      </c>
      <c r="D109" s="5">
        <v>1248318.8108037044</v>
      </c>
      <c r="E109" s="5">
        <v>8743.07</v>
      </c>
      <c r="F109" s="5">
        <v>1239575.7408037044</v>
      </c>
      <c r="G109" s="33">
        <v>88216.01074981752</v>
      </c>
    </row>
    <row r="110" spans="1:7" ht="12.75">
      <c r="A110">
        <v>135267</v>
      </c>
      <c r="B110">
        <v>3413965</v>
      </c>
      <c r="C110" t="s">
        <v>296</v>
      </c>
      <c r="D110" s="5">
        <v>2043763.9138055383</v>
      </c>
      <c r="E110" s="5">
        <v>18713.34</v>
      </c>
      <c r="F110" s="5">
        <v>2025050.5738055382</v>
      </c>
      <c r="G110" s="33">
        <v>197412.1988186635</v>
      </c>
    </row>
    <row r="111" spans="1:7" ht="12.75">
      <c r="A111">
        <v>136686</v>
      </c>
      <c r="B111">
        <v>3413967</v>
      </c>
      <c r="C111" t="s">
        <v>295</v>
      </c>
      <c r="D111" s="5">
        <v>2305106.37205</v>
      </c>
      <c r="E111" s="5">
        <v>20930.579999999998</v>
      </c>
      <c r="F111" s="5">
        <v>2284175.79205</v>
      </c>
      <c r="G111" s="33">
        <v>219342.61633016582</v>
      </c>
    </row>
    <row r="112" spans="1:7" ht="12.75">
      <c r="A112">
        <v>104682</v>
      </c>
      <c r="B112">
        <v>3415200</v>
      </c>
      <c r="C112" t="s">
        <v>294</v>
      </c>
      <c r="D112" s="5">
        <v>1856456.9983970192</v>
      </c>
      <c r="E112" s="5">
        <v>19059.3</v>
      </c>
      <c r="F112" s="5">
        <v>1837397.6983970192</v>
      </c>
      <c r="G112" s="33">
        <v>172787.20972118486</v>
      </c>
    </row>
    <row r="113" spans="1:7" ht="12.75">
      <c r="A113">
        <v>104688</v>
      </c>
      <c r="B113">
        <v>3414404</v>
      </c>
      <c r="C113" t="s">
        <v>293</v>
      </c>
      <c r="D113" s="5">
        <v>5807681.715106063</v>
      </c>
      <c r="E113" s="5">
        <v>17762.039999999997</v>
      </c>
      <c r="F113" s="5">
        <v>5789919.675106063</v>
      </c>
      <c r="G113" s="33">
        <v>435178.74385045073</v>
      </c>
    </row>
    <row r="114" spans="1:7" ht="12.75">
      <c r="A114">
        <v>104692</v>
      </c>
      <c r="B114">
        <v>3414420</v>
      </c>
      <c r="C114" t="s">
        <v>292</v>
      </c>
      <c r="D114" s="5">
        <v>5534838.2974052</v>
      </c>
      <c r="E114" s="5">
        <v>16723.48</v>
      </c>
      <c r="F114" s="5">
        <v>5518114.8174052</v>
      </c>
      <c r="G114" s="33">
        <v>419672.64339872217</v>
      </c>
    </row>
    <row r="115" spans="1:7" ht="12.75">
      <c r="A115">
        <v>104696</v>
      </c>
      <c r="B115">
        <v>3414425</v>
      </c>
      <c r="C115" t="s">
        <v>291</v>
      </c>
      <c r="D115" s="5">
        <v>6630557.458319442</v>
      </c>
      <c r="E115" s="5">
        <v>20354.6</v>
      </c>
      <c r="F115" s="5">
        <v>6610202.858319443</v>
      </c>
      <c r="G115" s="33">
        <v>580008.7958559991</v>
      </c>
    </row>
    <row r="116" spans="1:7" ht="12.75">
      <c r="A116">
        <v>104698</v>
      </c>
      <c r="B116">
        <v>3414427</v>
      </c>
      <c r="C116" t="s">
        <v>290</v>
      </c>
      <c r="D116" s="5">
        <v>8135544.66360579</v>
      </c>
      <c r="E116" s="5">
        <v>25795.910000000003</v>
      </c>
      <c r="F116" s="5">
        <v>8109748.7536057895</v>
      </c>
      <c r="G116" s="33">
        <v>640773.260735995</v>
      </c>
    </row>
    <row r="117" spans="1:7" ht="12.75">
      <c r="A117">
        <v>104700</v>
      </c>
      <c r="B117">
        <v>3414429</v>
      </c>
      <c r="C117" t="s">
        <v>289</v>
      </c>
      <c r="D117" s="5">
        <v>6156403.783826708</v>
      </c>
      <c r="E117" s="5">
        <v>18240.92</v>
      </c>
      <c r="F117" s="5">
        <v>6138162.863826708</v>
      </c>
      <c r="G117" s="33">
        <v>505957.35444449255</v>
      </c>
    </row>
    <row r="118" spans="1:7" ht="12.75">
      <c r="A118">
        <v>104703</v>
      </c>
      <c r="B118">
        <v>3414690</v>
      </c>
      <c r="C118" t="s">
        <v>288</v>
      </c>
      <c r="D118" s="5">
        <v>3391792.2919166773</v>
      </c>
      <c r="E118" s="5">
        <v>11059.91</v>
      </c>
      <c r="F118" s="5">
        <v>3380732.381916677</v>
      </c>
      <c r="G118" s="33">
        <v>214423.6123713869</v>
      </c>
    </row>
    <row r="119" spans="1:7" ht="12.75">
      <c r="A119">
        <v>104705</v>
      </c>
      <c r="B119">
        <v>3414781</v>
      </c>
      <c r="C119" t="s">
        <v>287</v>
      </c>
      <c r="D119" s="5">
        <v>4737147.646404872</v>
      </c>
      <c r="E119" s="5">
        <v>15669.017275031685</v>
      </c>
      <c r="F119" s="5">
        <v>4721478.62912984</v>
      </c>
      <c r="G119" s="33">
        <v>286482.2255154205</v>
      </c>
    </row>
    <row r="120" spans="1:7" ht="12.75">
      <c r="A120">
        <v>104706</v>
      </c>
      <c r="B120">
        <v>3414782</v>
      </c>
      <c r="C120" t="s">
        <v>286</v>
      </c>
      <c r="D120" s="5">
        <v>5661838.40433081</v>
      </c>
      <c r="E120" s="5">
        <v>17411.19191789216</v>
      </c>
      <c r="F120" s="5">
        <v>5644427.212412917</v>
      </c>
      <c r="G120" s="33">
        <v>439197.9592606188</v>
      </c>
    </row>
    <row r="121" spans="1:7" ht="12.75">
      <c r="A121">
        <v>104712</v>
      </c>
      <c r="B121">
        <v>3414790</v>
      </c>
      <c r="C121" t="s">
        <v>285</v>
      </c>
      <c r="D121" s="5">
        <v>5381633.031626029</v>
      </c>
      <c r="E121" s="5">
        <v>17922.48</v>
      </c>
      <c r="F121" s="5">
        <v>5363710.5516260285</v>
      </c>
      <c r="G121" s="33">
        <v>403142.93614282197</v>
      </c>
    </row>
    <row r="122" spans="1:7" ht="12.75">
      <c r="A122">
        <v>104713</v>
      </c>
      <c r="B122">
        <v>3414792</v>
      </c>
      <c r="C122" t="s">
        <v>284</v>
      </c>
      <c r="D122" s="5">
        <v>6439470.727362207</v>
      </c>
      <c r="E122" s="5">
        <v>20716.309999999998</v>
      </c>
      <c r="F122" s="5">
        <v>6418754.417362208</v>
      </c>
      <c r="G122" s="33">
        <v>440592.9780707456</v>
      </c>
    </row>
    <row r="123" spans="1:7" ht="12.75">
      <c r="A123">
        <v>104714</v>
      </c>
      <c r="B123">
        <v>3414793</v>
      </c>
      <c r="C123" t="s">
        <v>283</v>
      </c>
      <c r="D123" s="5">
        <v>7389112.174605833</v>
      </c>
      <c r="E123" s="5">
        <v>23692.23</v>
      </c>
      <c r="F123" s="5">
        <v>7365419.944605833</v>
      </c>
      <c r="G123" s="33">
        <v>567949.5649726221</v>
      </c>
    </row>
    <row r="124" spans="1:7" ht="12.75">
      <c r="A124">
        <v>104715</v>
      </c>
      <c r="B124">
        <v>3414794</v>
      </c>
      <c r="C124" t="s">
        <v>148</v>
      </c>
      <c r="D124" s="5">
        <v>5920150.174200348</v>
      </c>
      <c r="E124" s="5">
        <v>18499.390000000003</v>
      </c>
      <c r="F124" s="5">
        <v>5901650.784200348</v>
      </c>
      <c r="G124" s="33">
        <v>456737.49976539717</v>
      </c>
    </row>
    <row r="125" spans="1:7" ht="12.75">
      <c r="A125">
        <v>104717</v>
      </c>
      <c r="B125">
        <v>3414796</v>
      </c>
      <c r="C125" t="s">
        <v>282</v>
      </c>
      <c r="D125" s="5">
        <v>5709673.111198788</v>
      </c>
      <c r="E125" s="5">
        <v>18299.04</v>
      </c>
      <c r="F125" s="5">
        <v>5691374.071198788</v>
      </c>
      <c r="G125" s="33">
        <v>412450.33143734746</v>
      </c>
    </row>
    <row r="126" spans="1:7" ht="12.75">
      <c r="A126">
        <v>104721</v>
      </c>
      <c r="B126">
        <v>3415403</v>
      </c>
      <c r="C126" t="s">
        <v>281</v>
      </c>
      <c r="D126" s="5">
        <v>4839498.047667121</v>
      </c>
      <c r="E126" s="5">
        <v>15958.3</v>
      </c>
      <c r="F126" s="5">
        <v>4823539.747667121</v>
      </c>
      <c r="G126" s="33">
        <v>276760.7294363314</v>
      </c>
    </row>
    <row r="127" spans="1:7" ht="12.75">
      <c r="A127">
        <v>141103</v>
      </c>
      <c r="B127">
        <v>3412020</v>
      </c>
      <c r="C127" t="s">
        <v>251</v>
      </c>
      <c r="D127" s="5">
        <v>1676988.9033468761</v>
      </c>
      <c r="E127" s="5">
        <v>0</v>
      </c>
      <c r="F127" s="5">
        <v>1676988.9033468761</v>
      </c>
      <c r="G127" s="33">
        <v>145545.4962342292</v>
      </c>
    </row>
    <row r="128" spans="1:7" ht="12.75">
      <c r="A128">
        <v>141330</v>
      </c>
      <c r="B128">
        <v>3412030</v>
      </c>
      <c r="C128" t="s">
        <v>250</v>
      </c>
      <c r="D128" s="5">
        <v>1171176.0019672723</v>
      </c>
      <c r="E128" s="5">
        <v>0</v>
      </c>
      <c r="F128" s="5">
        <v>1171176.0019672723</v>
      </c>
      <c r="G128" s="33">
        <v>115430.68750166432</v>
      </c>
    </row>
    <row r="129" spans="1:7" ht="12.75">
      <c r="A129">
        <v>145735</v>
      </c>
      <c r="B129">
        <v>3412040</v>
      </c>
      <c r="C129" t="s">
        <v>280</v>
      </c>
      <c r="D129" s="5">
        <v>988602.059437836</v>
      </c>
      <c r="E129" s="5">
        <v>0</v>
      </c>
      <c r="F129" s="5">
        <v>988602.059437836</v>
      </c>
      <c r="G129" s="33">
        <v>87522.60640926674</v>
      </c>
    </row>
    <row r="130" spans="1:7" ht="12.75">
      <c r="A130">
        <v>146768</v>
      </c>
      <c r="B130">
        <v>3412041</v>
      </c>
      <c r="C130" t="s">
        <v>249</v>
      </c>
      <c r="D130" s="5">
        <v>1486434.8236501392</v>
      </c>
      <c r="E130" s="5">
        <v>0</v>
      </c>
      <c r="F130" s="5">
        <v>1486434.8236501392</v>
      </c>
      <c r="G130" s="33">
        <v>171807.95285249356</v>
      </c>
    </row>
    <row r="131" spans="1:7" ht="12.75">
      <c r="A131">
        <v>145359</v>
      </c>
      <c r="B131">
        <v>3412223</v>
      </c>
      <c r="C131" t="s">
        <v>252</v>
      </c>
      <c r="D131" s="5">
        <v>2200813.732157693</v>
      </c>
      <c r="E131" s="5">
        <v>0</v>
      </c>
      <c r="F131" s="5">
        <v>2200813.732157693</v>
      </c>
      <c r="G131" s="33">
        <v>243536.6278699111</v>
      </c>
    </row>
    <row r="132" spans="1:7" ht="12.75">
      <c r="A132">
        <v>141582</v>
      </c>
      <c r="B132">
        <v>3413011</v>
      </c>
      <c r="C132" t="s">
        <v>279</v>
      </c>
      <c r="D132" s="5">
        <v>1986736.9555216394</v>
      </c>
      <c r="E132" s="5">
        <v>0</v>
      </c>
      <c r="F132" s="5">
        <v>1986736.9555216394</v>
      </c>
      <c r="G132" s="33">
        <v>161366.82760521685</v>
      </c>
    </row>
    <row r="133" spans="1:7" ht="12.75">
      <c r="A133">
        <v>145086</v>
      </c>
      <c r="B133">
        <v>3413020</v>
      </c>
      <c r="C133" t="s">
        <v>278</v>
      </c>
      <c r="D133" s="5">
        <v>1875491.6423386426</v>
      </c>
      <c r="E133" s="5">
        <v>0</v>
      </c>
      <c r="F133" s="5">
        <v>1875491.6423386426</v>
      </c>
      <c r="G133" s="33">
        <v>178789.77753262257</v>
      </c>
    </row>
    <row r="134" spans="1:7" ht="12.75">
      <c r="A134">
        <v>145438</v>
      </c>
      <c r="B134">
        <v>3413306</v>
      </c>
      <c r="C134" t="s">
        <v>277</v>
      </c>
      <c r="D134" s="5">
        <v>876770</v>
      </c>
      <c r="E134" s="5">
        <v>0</v>
      </c>
      <c r="F134" s="5">
        <v>876770</v>
      </c>
      <c r="G134" s="33">
        <v>63445.38201177219</v>
      </c>
    </row>
    <row r="135" spans="1:7" ht="12.75">
      <c r="A135">
        <v>145360</v>
      </c>
      <c r="B135">
        <v>3413966</v>
      </c>
      <c r="C135" t="s">
        <v>253</v>
      </c>
      <c r="D135" s="5">
        <v>1075362.4413278515</v>
      </c>
      <c r="E135" s="5">
        <v>0</v>
      </c>
      <c r="F135" s="5">
        <v>1075362.4413278515</v>
      </c>
      <c r="G135" s="33">
        <v>121869.89828783268</v>
      </c>
    </row>
    <row r="136" spans="1:7" ht="12.75">
      <c r="A136">
        <v>137675</v>
      </c>
      <c r="B136">
        <v>3414000</v>
      </c>
      <c r="C136" t="s">
        <v>276</v>
      </c>
      <c r="D136" s="5">
        <v>4851322.085560294</v>
      </c>
      <c r="E136" s="5">
        <v>0</v>
      </c>
      <c r="F136" s="5">
        <v>4851322.085560294</v>
      </c>
      <c r="G136" s="33">
        <v>438289.3155887516</v>
      </c>
    </row>
    <row r="137" spans="1:7" ht="12.75">
      <c r="A137">
        <v>138787</v>
      </c>
      <c r="B137">
        <v>3414001</v>
      </c>
      <c r="C137" t="s">
        <v>275</v>
      </c>
      <c r="D137" s="5">
        <v>5795989.058118176</v>
      </c>
      <c r="E137" s="5">
        <v>0</v>
      </c>
      <c r="F137" s="5">
        <v>5795989.058118176</v>
      </c>
      <c r="G137" s="33">
        <v>534022.3065158756</v>
      </c>
    </row>
    <row r="138" spans="1:7" ht="12.75">
      <c r="A138">
        <v>139588</v>
      </c>
      <c r="B138">
        <v>3414002</v>
      </c>
      <c r="C138" t="s">
        <v>255</v>
      </c>
      <c r="D138" s="5">
        <v>1400433.4198115128</v>
      </c>
      <c r="E138" s="5">
        <v>0</v>
      </c>
      <c r="F138" s="5">
        <v>1400433.4198115128</v>
      </c>
      <c r="G138" s="33">
        <v>95428.07311320136</v>
      </c>
    </row>
    <row r="139" spans="1:7" ht="12.75">
      <c r="A139">
        <v>139589</v>
      </c>
      <c r="B139">
        <v>3414003</v>
      </c>
      <c r="C139" t="s">
        <v>274</v>
      </c>
      <c r="D139" s="5">
        <v>1077468.4866328824</v>
      </c>
      <c r="E139" s="5">
        <v>0</v>
      </c>
      <c r="F139" s="5">
        <v>1077468.4866328824</v>
      </c>
      <c r="G139" s="33">
        <v>69382.48974737054</v>
      </c>
    </row>
    <row r="140" spans="1:7" ht="12.75">
      <c r="A140">
        <v>144493</v>
      </c>
      <c r="B140">
        <v>3414009</v>
      </c>
      <c r="C140" t="s">
        <v>260</v>
      </c>
      <c r="D140" s="5">
        <v>6108605.716941276</v>
      </c>
      <c r="E140" s="5">
        <v>0</v>
      </c>
      <c r="F140" s="5">
        <v>6108605.716941276</v>
      </c>
      <c r="G140" s="33">
        <v>591286.992084417</v>
      </c>
    </row>
    <row r="141" spans="1:7" ht="12.75">
      <c r="A141">
        <v>138696</v>
      </c>
      <c r="B141">
        <v>3414306</v>
      </c>
      <c r="C141" t="s">
        <v>273</v>
      </c>
      <c r="D141" s="5">
        <v>5753945.16127847</v>
      </c>
      <c r="E141" s="5">
        <v>0</v>
      </c>
      <c r="F141" s="5">
        <v>5753945.16127847</v>
      </c>
      <c r="G141" s="33">
        <v>480725.232489096</v>
      </c>
    </row>
    <row r="142" spans="1:7" ht="12.75">
      <c r="A142">
        <v>138183</v>
      </c>
      <c r="B142">
        <v>3414787</v>
      </c>
      <c r="C142" t="s">
        <v>254</v>
      </c>
      <c r="D142" s="5">
        <v>4628426.19463198</v>
      </c>
      <c r="E142" s="5">
        <v>0</v>
      </c>
      <c r="F142" s="5">
        <v>4628426.19463198</v>
      </c>
      <c r="G142" s="33">
        <v>250697.99702519953</v>
      </c>
    </row>
    <row r="143" spans="1:7" ht="12.75">
      <c r="A143">
        <v>136409</v>
      </c>
      <c r="B143">
        <v>3414797</v>
      </c>
      <c r="C143" t="s">
        <v>264</v>
      </c>
      <c r="D143" s="5">
        <v>2768948.847074537</v>
      </c>
      <c r="E143" s="5">
        <v>0</v>
      </c>
      <c r="F143" s="5">
        <v>2768948.847074537</v>
      </c>
      <c r="G143" s="33">
        <v>266477.29796462</v>
      </c>
    </row>
    <row r="144" spans="1:7" ht="12.75">
      <c r="A144">
        <v>138463</v>
      </c>
      <c r="B144">
        <v>3415400</v>
      </c>
      <c r="C144" t="s">
        <v>258</v>
      </c>
      <c r="D144" s="5">
        <v>5737658.560955849</v>
      </c>
      <c r="E144" s="5">
        <v>0</v>
      </c>
      <c r="F144" s="5">
        <v>5737658.560955849</v>
      </c>
      <c r="G144" s="33">
        <v>486076.75863463373</v>
      </c>
    </row>
    <row r="145" spans="1:7" ht="12.75">
      <c r="A145">
        <v>138850</v>
      </c>
      <c r="B145">
        <v>3415402</v>
      </c>
      <c r="C145" t="s">
        <v>259</v>
      </c>
      <c r="D145" s="5">
        <v>4768580.011402521</v>
      </c>
      <c r="E145" s="5">
        <v>0</v>
      </c>
      <c r="F145" s="5">
        <v>4768580.011402521</v>
      </c>
      <c r="G145" s="33">
        <v>292484.4937018184</v>
      </c>
    </row>
    <row r="146" spans="1:7" ht="12.75">
      <c r="A146">
        <v>137916</v>
      </c>
      <c r="B146">
        <v>3415404</v>
      </c>
      <c r="C146" t="s">
        <v>263</v>
      </c>
      <c r="D146" s="5">
        <v>4817452.08544723</v>
      </c>
      <c r="E146" s="5">
        <v>0</v>
      </c>
      <c r="F146" s="5">
        <v>4817452.08544723</v>
      </c>
      <c r="G146" s="33">
        <v>85293.19195238542</v>
      </c>
    </row>
    <row r="147" spans="1:7" ht="12.75">
      <c r="A147">
        <v>136735</v>
      </c>
      <c r="B147">
        <v>3415900</v>
      </c>
      <c r="C147" t="s">
        <v>257</v>
      </c>
      <c r="D147" s="5">
        <v>4682399.653490442</v>
      </c>
      <c r="E147" s="5">
        <v>0</v>
      </c>
      <c r="F147" s="5">
        <v>4682399.653490442</v>
      </c>
      <c r="G147" s="33">
        <v>261191.75773018945</v>
      </c>
    </row>
    <row r="148" spans="1:7" ht="12.75">
      <c r="A148">
        <v>131065</v>
      </c>
      <c r="B148">
        <v>3416906</v>
      </c>
      <c r="C148" t="s">
        <v>256</v>
      </c>
      <c r="D148" s="5">
        <v>8353038.272067621</v>
      </c>
      <c r="E148" s="5">
        <v>0</v>
      </c>
      <c r="F148" s="5">
        <v>8353038.272067621</v>
      </c>
      <c r="G148" s="33">
        <v>688280.7082002222</v>
      </c>
    </row>
    <row r="149" spans="1:7" ht="12.75">
      <c r="A149">
        <v>135174</v>
      </c>
      <c r="B149">
        <v>3416907</v>
      </c>
      <c r="C149" t="s">
        <v>262</v>
      </c>
      <c r="D149" s="5">
        <v>4112720.0758781</v>
      </c>
      <c r="E149" s="5">
        <v>0</v>
      </c>
      <c r="F149" s="5">
        <v>4112720.0758781</v>
      </c>
      <c r="G149" s="33">
        <v>174917.45588113816</v>
      </c>
    </row>
    <row r="150" spans="1:7" ht="12.75">
      <c r="A150">
        <v>136119</v>
      </c>
      <c r="B150">
        <v>3416908</v>
      </c>
      <c r="C150" t="s">
        <v>261</v>
      </c>
      <c r="D150" s="5">
        <v>4082461.717180879</v>
      </c>
      <c r="E150" s="5">
        <v>0</v>
      </c>
      <c r="F150" s="5">
        <v>4082461.717180879</v>
      </c>
      <c r="G150" s="33">
        <v>420686.77781864966</v>
      </c>
    </row>
    <row r="151" spans="1:7" ht="12.75">
      <c r="A151">
        <v>139686</v>
      </c>
      <c r="B151">
        <v>3414004</v>
      </c>
      <c r="C151" t="s">
        <v>272</v>
      </c>
      <c r="D151" s="5">
        <v>6298841.0123558035</v>
      </c>
      <c r="E151" s="5">
        <v>0</v>
      </c>
      <c r="F151" s="5">
        <v>6298841.0123558035</v>
      </c>
      <c r="G151" s="33">
        <v>450780.6051877521</v>
      </c>
    </row>
    <row r="152" spans="1:7" ht="12.75">
      <c r="A152">
        <v>148226</v>
      </c>
      <c r="B152">
        <v>3414011</v>
      </c>
      <c r="C152" t="s">
        <v>271</v>
      </c>
      <c r="D152" s="5">
        <v>9010363.470835058</v>
      </c>
      <c r="E152" s="5">
        <v>0</v>
      </c>
      <c r="F152" s="5">
        <v>9010363.470835058</v>
      </c>
      <c r="G152" s="33">
        <v>685652.7789389127</v>
      </c>
    </row>
  </sheetData>
  <sheetProtection/>
  <autoFilter ref="A2:F152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B1">
      <selection activeCell="F17" sqref="F17"/>
    </sheetView>
  </sheetViews>
  <sheetFormatPr defaultColWidth="9.140625" defaultRowHeight="12.75"/>
  <cols>
    <col min="4" max="4" width="59.57421875" style="0" bestFit="1" customWidth="1"/>
    <col min="5" max="5" width="23.8515625" style="0" bestFit="1" customWidth="1"/>
    <col min="10" max="10" width="10.140625" style="0" bestFit="1" customWidth="1"/>
    <col min="13" max="13" width="10.7109375" style="0" customWidth="1"/>
  </cols>
  <sheetData>
    <row r="1" spans="1:13" ht="15">
      <c r="A1" s="37"/>
      <c r="B1" s="38"/>
      <c r="C1" s="38"/>
      <c r="D1" s="38"/>
      <c r="E1" s="38"/>
      <c r="F1" s="92" t="s">
        <v>418</v>
      </c>
      <c r="G1" s="93"/>
      <c r="H1" s="93"/>
      <c r="I1" s="94"/>
      <c r="J1" s="67">
        <f>SUM(J3:J169)</f>
        <v>27847635</v>
      </c>
      <c r="K1" s="67">
        <f>SUM(K3:K169)</f>
        <v>63550</v>
      </c>
      <c r="L1" s="67">
        <f>SUM(L3:L169)</f>
        <v>1357755</v>
      </c>
      <c r="M1" s="39"/>
    </row>
    <row r="2" spans="1:14" ht="90">
      <c r="A2" s="40" t="s">
        <v>419</v>
      </c>
      <c r="B2" s="41" t="s">
        <v>408</v>
      </c>
      <c r="C2" s="41" t="s">
        <v>409</v>
      </c>
      <c r="D2" s="41" t="s">
        <v>402</v>
      </c>
      <c r="E2" s="41" t="s">
        <v>420</v>
      </c>
      <c r="F2" s="42" t="s">
        <v>421</v>
      </c>
      <c r="G2" s="43" t="s">
        <v>422</v>
      </c>
      <c r="H2" s="43" t="s">
        <v>423</v>
      </c>
      <c r="I2" s="44" t="s">
        <v>424</v>
      </c>
      <c r="J2" s="45" t="s">
        <v>425</v>
      </c>
      <c r="K2" s="45" t="s">
        <v>426</v>
      </c>
      <c r="L2" s="45" t="s">
        <v>427</v>
      </c>
      <c r="M2" s="46" t="s">
        <v>428</v>
      </c>
      <c r="N2" s="69" t="s">
        <v>452</v>
      </c>
    </row>
    <row r="3" spans="1:14" ht="12.75">
      <c r="A3" s="47">
        <v>341</v>
      </c>
      <c r="B3" s="48" t="s">
        <v>410</v>
      </c>
      <c r="C3" s="48">
        <v>3411108</v>
      </c>
      <c r="D3" s="49" t="s">
        <v>429</v>
      </c>
      <c r="E3" s="49" t="s">
        <v>430</v>
      </c>
      <c r="F3" s="50">
        <v>13</v>
      </c>
      <c r="G3" s="51">
        <v>28.5</v>
      </c>
      <c r="H3" s="51">
        <v>0</v>
      </c>
      <c r="I3" s="52">
        <v>0</v>
      </c>
      <c r="J3" s="53">
        <f aca="true" t="shared" si="0" ref="J3:J66">1345*F3+955*G3</f>
        <v>44702.5</v>
      </c>
      <c r="K3" s="54">
        <f aca="true" t="shared" si="1" ref="K3:K66">310*H3</f>
        <v>0</v>
      </c>
      <c r="L3" s="55">
        <f aca="true" t="shared" si="2" ref="L3:L66">2345*I3</f>
        <v>0</v>
      </c>
      <c r="M3" s="56">
        <f aca="true" t="shared" si="3" ref="M3:M66">J3+K3+L3</f>
        <v>44702.5</v>
      </c>
      <c r="N3">
        <f>VLOOKUP(C3,'Annex A'!B:W,22,FALSE)</f>
        <v>0</v>
      </c>
    </row>
    <row r="4" spans="1:14" s="35" customFormat="1" ht="12.75">
      <c r="A4" s="70">
        <v>341</v>
      </c>
      <c r="B4" s="35" t="s">
        <v>410</v>
      </c>
      <c r="C4" s="35">
        <v>3411109</v>
      </c>
      <c r="D4" s="71" t="s">
        <v>411</v>
      </c>
      <c r="E4" s="71" t="s">
        <v>431</v>
      </c>
      <c r="F4" s="72">
        <v>0</v>
      </c>
      <c r="G4" s="73">
        <v>0</v>
      </c>
      <c r="H4" s="73">
        <v>0</v>
      </c>
      <c r="I4" s="74">
        <v>0</v>
      </c>
      <c r="J4" s="75">
        <f t="shared" si="0"/>
        <v>0</v>
      </c>
      <c r="K4" s="76">
        <f t="shared" si="1"/>
        <v>0</v>
      </c>
      <c r="L4" s="77">
        <f t="shared" si="2"/>
        <v>0</v>
      </c>
      <c r="M4" s="78">
        <f t="shared" si="3"/>
        <v>0</v>
      </c>
      <c r="N4" s="35" t="e">
        <f>VLOOKUP(C4,'Annex A'!B:W,22,FALSE)</f>
        <v>#N/A</v>
      </c>
    </row>
    <row r="5" spans="1:14" s="35" customFormat="1" ht="12.75">
      <c r="A5" s="70">
        <v>341</v>
      </c>
      <c r="B5" s="35" t="s">
        <v>410</v>
      </c>
      <c r="C5" s="35">
        <v>3411110</v>
      </c>
      <c r="D5" s="71" t="s">
        <v>415</v>
      </c>
      <c r="E5" s="71" t="s">
        <v>431</v>
      </c>
      <c r="F5" s="72">
        <v>0</v>
      </c>
      <c r="G5" s="73">
        <v>1.5</v>
      </c>
      <c r="H5" s="73">
        <v>0</v>
      </c>
      <c r="I5" s="74">
        <v>0</v>
      </c>
      <c r="J5" s="75">
        <f t="shared" si="0"/>
        <v>1432.5</v>
      </c>
      <c r="K5" s="76">
        <f t="shared" si="1"/>
        <v>0</v>
      </c>
      <c r="L5" s="77">
        <f t="shared" si="2"/>
        <v>0</v>
      </c>
      <c r="M5" s="78">
        <f t="shared" si="3"/>
        <v>1432.5</v>
      </c>
      <c r="N5" s="35" t="e">
        <f>VLOOKUP(C5,'Annex A'!B:W,22,FALSE)</f>
        <v>#N/A</v>
      </c>
    </row>
    <row r="6" spans="1:14" ht="12.75">
      <c r="A6" s="47">
        <v>341</v>
      </c>
      <c r="B6" s="48" t="s">
        <v>410</v>
      </c>
      <c r="C6" s="48">
        <v>3412001</v>
      </c>
      <c r="D6" s="49" t="s">
        <v>401</v>
      </c>
      <c r="E6" s="49" t="s">
        <v>432</v>
      </c>
      <c r="F6" s="50">
        <v>59</v>
      </c>
      <c r="G6" s="51">
        <v>0</v>
      </c>
      <c r="H6" s="51">
        <v>1</v>
      </c>
      <c r="I6" s="52">
        <v>2</v>
      </c>
      <c r="J6" s="53">
        <f t="shared" si="0"/>
        <v>79355</v>
      </c>
      <c r="K6" s="54">
        <f t="shared" si="1"/>
        <v>310</v>
      </c>
      <c r="L6" s="55">
        <f t="shared" si="2"/>
        <v>4690</v>
      </c>
      <c r="M6" s="56">
        <f t="shared" si="3"/>
        <v>84355</v>
      </c>
      <c r="N6">
        <f>VLOOKUP(C6,'Annex A'!B:W,22,FALSE)</f>
        <v>0</v>
      </c>
    </row>
    <row r="7" spans="1:14" ht="12.75">
      <c r="A7" s="47">
        <v>341</v>
      </c>
      <c r="B7" s="48" t="s">
        <v>410</v>
      </c>
      <c r="C7" s="48">
        <v>3412004</v>
      </c>
      <c r="D7" s="49" t="s">
        <v>400</v>
      </c>
      <c r="E7" s="49" t="s">
        <v>433</v>
      </c>
      <c r="F7" s="50">
        <v>188</v>
      </c>
      <c r="G7" s="51">
        <v>0</v>
      </c>
      <c r="H7" s="51">
        <v>1</v>
      </c>
      <c r="I7" s="52">
        <v>0</v>
      </c>
      <c r="J7" s="53">
        <f t="shared" si="0"/>
        <v>252860</v>
      </c>
      <c r="K7" s="54">
        <f t="shared" si="1"/>
        <v>310</v>
      </c>
      <c r="L7" s="55">
        <f t="shared" si="2"/>
        <v>0</v>
      </c>
      <c r="M7" s="56">
        <f t="shared" si="3"/>
        <v>253170</v>
      </c>
      <c r="N7">
        <f>VLOOKUP(C7,'Annex A'!B:W,22,FALSE)</f>
        <v>0</v>
      </c>
    </row>
    <row r="8" spans="1:14" ht="12.75">
      <c r="A8" s="47">
        <v>341</v>
      </c>
      <c r="B8" s="48" t="s">
        <v>410</v>
      </c>
      <c r="C8" s="48">
        <v>3412006</v>
      </c>
      <c r="D8" s="49" t="s">
        <v>399</v>
      </c>
      <c r="E8" s="49" t="s">
        <v>434</v>
      </c>
      <c r="F8" s="50">
        <v>148</v>
      </c>
      <c r="G8" s="51">
        <v>0</v>
      </c>
      <c r="H8" s="51">
        <v>0</v>
      </c>
      <c r="I8" s="52">
        <v>0</v>
      </c>
      <c r="J8" s="53">
        <f t="shared" si="0"/>
        <v>199060</v>
      </c>
      <c r="K8" s="54">
        <f t="shared" si="1"/>
        <v>0</v>
      </c>
      <c r="L8" s="55">
        <f t="shared" si="2"/>
        <v>0</v>
      </c>
      <c r="M8" s="56">
        <f t="shared" si="3"/>
        <v>199060</v>
      </c>
      <c r="N8">
        <f>VLOOKUP(C8,'Annex A'!B:W,22,FALSE)</f>
        <v>0</v>
      </c>
    </row>
    <row r="9" spans="1:14" ht="12.75">
      <c r="A9" s="47">
        <v>341</v>
      </c>
      <c r="B9" s="48" t="s">
        <v>410</v>
      </c>
      <c r="C9" s="48">
        <v>3412007</v>
      </c>
      <c r="D9" s="49" t="s">
        <v>398</v>
      </c>
      <c r="E9" s="49" t="s">
        <v>432</v>
      </c>
      <c r="F9" s="50">
        <v>42</v>
      </c>
      <c r="G9" s="51">
        <v>0</v>
      </c>
      <c r="H9" s="51">
        <v>2</v>
      </c>
      <c r="I9" s="52">
        <v>7</v>
      </c>
      <c r="J9" s="53">
        <f t="shared" si="0"/>
        <v>56490</v>
      </c>
      <c r="K9" s="54">
        <f t="shared" si="1"/>
        <v>620</v>
      </c>
      <c r="L9" s="55">
        <f t="shared" si="2"/>
        <v>16415</v>
      </c>
      <c r="M9" s="56">
        <f t="shared" si="3"/>
        <v>73525</v>
      </c>
      <c r="N9">
        <f>VLOOKUP(C9,'Annex A'!B:W,22,FALSE)</f>
        <v>0</v>
      </c>
    </row>
    <row r="10" spans="1:14" ht="12.75">
      <c r="A10" s="47">
        <v>341</v>
      </c>
      <c r="B10" s="48" t="s">
        <v>410</v>
      </c>
      <c r="C10" s="48">
        <v>3412008</v>
      </c>
      <c r="D10" s="49" t="s">
        <v>397</v>
      </c>
      <c r="E10" s="49" t="s">
        <v>432</v>
      </c>
      <c r="F10" s="50">
        <v>116</v>
      </c>
      <c r="G10" s="51">
        <v>0</v>
      </c>
      <c r="H10" s="51">
        <v>1</v>
      </c>
      <c r="I10" s="52">
        <v>3</v>
      </c>
      <c r="J10" s="53">
        <f t="shared" si="0"/>
        <v>156020</v>
      </c>
      <c r="K10" s="54">
        <f t="shared" si="1"/>
        <v>310</v>
      </c>
      <c r="L10" s="55">
        <f t="shared" si="2"/>
        <v>7035</v>
      </c>
      <c r="M10" s="56">
        <f t="shared" si="3"/>
        <v>163365</v>
      </c>
      <c r="N10">
        <f>VLOOKUP(C10,'Annex A'!B:W,22,FALSE)</f>
        <v>0</v>
      </c>
    </row>
    <row r="11" spans="1:14" ht="12.75">
      <c r="A11" s="47">
        <v>341</v>
      </c>
      <c r="B11" s="48" t="s">
        <v>410</v>
      </c>
      <c r="C11" s="48">
        <v>3412009</v>
      </c>
      <c r="D11" s="49" t="s">
        <v>396</v>
      </c>
      <c r="E11" s="49" t="s">
        <v>432</v>
      </c>
      <c r="F11" s="50">
        <v>98</v>
      </c>
      <c r="G11" s="51">
        <v>0</v>
      </c>
      <c r="H11" s="51">
        <v>0</v>
      </c>
      <c r="I11" s="52">
        <v>11</v>
      </c>
      <c r="J11" s="53">
        <f t="shared" si="0"/>
        <v>131810</v>
      </c>
      <c r="K11" s="54">
        <f t="shared" si="1"/>
        <v>0</v>
      </c>
      <c r="L11" s="55">
        <f t="shared" si="2"/>
        <v>25795</v>
      </c>
      <c r="M11" s="56">
        <f t="shared" si="3"/>
        <v>157605</v>
      </c>
      <c r="N11">
        <f>VLOOKUP(C11,'Annex A'!B:W,22,FALSE)</f>
        <v>0</v>
      </c>
    </row>
    <row r="12" spans="1:14" ht="12.75">
      <c r="A12" s="47">
        <v>341</v>
      </c>
      <c r="B12" s="48" t="s">
        <v>410</v>
      </c>
      <c r="C12" s="48">
        <v>3412010</v>
      </c>
      <c r="D12" s="49" t="s">
        <v>395</v>
      </c>
      <c r="E12" s="49" t="s">
        <v>432</v>
      </c>
      <c r="F12" s="50">
        <v>68</v>
      </c>
      <c r="G12" s="51">
        <v>0</v>
      </c>
      <c r="H12" s="51">
        <v>2</v>
      </c>
      <c r="I12" s="52">
        <v>5</v>
      </c>
      <c r="J12" s="53">
        <f t="shared" si="0"/>
        <v>91460</v>
      </c>
      <c r="K12" s="54">
        <f t="shared" si="1"/>
        <v>620</v>
      </c>
      <c r="L12" s="55">
        <f t="shared" si="2"/>
        <v>11725</v>
      </c>
      <c r="M12" s="56">
        <f t="shared" si="3"/>
        <v>103805</v>
      </c>
      <c r="N12">
        <f>VLOOKUP(C12,'Annex A'!B:W,22,FALSE)</f>
        <v>0</v>
      </c>
    </row>
    <row r="13" spans="1:14" ht="12.75">
      <c r="A13" s="47">
        <v>341</v>
      </c>
      <c r="B13" s="48" t="s">
        <v>410</v>
      </c>
      <c r="C13" s="48">
        <v>3412011</v>
      </c>
      <c r="D13" s="49" t="s">
        <v>394</v>
      </c>
      <c r="E13" s="49" t="s">
        <v>432</v>
      </c>
      <c r="F13" s="50">
        <v>49</v>
      </c>
      <c r="G13" s="51">
        <v>0</v>
      </c>
      <c r="H13" s="51">
        <v>4</v>
      </c>
      <c r="I13" s="52">
        <v>0</v>
      </c>
      <c r="J13" s="53">
        <f t="shared" si="0"/>
        <v>65905</v>
      </c>
      <c r="K13" s="54">
        <f t="shared" si="1"/>
        <v>1240</v>
      </c>
      <c r="L13" s="55">
        <f t="shared" si="2"/>
        <v>0</v>
      </c>
      <c r="M13" s="56">
        <f t="shared" si="3"/>
        <v>67145</v>
      </c>
      <c r="N13">
        <f>VLOOKUP(C13,'Annex A'!B:W,22,FALSE)</f>
        <v>0</v>
      </c>
    </row>
    <row r="14" spans="1:14" ht="12.75">
      <c r="A14" s="47">
        <v>341</v>
      </c>
      <c r="B14" s="48" t="s">
        <v>410</v>
      </c>
      <c r="C14" s="48">
        <v>3412014</v>
      </c>
      <c r="D14" s="49" t="s">
        <v>393</v>
      </c>
      <c r="E14" s="49" t="s">
        <v>432</v>
      </c>
      <c r="F14" s="50">
        <v>111</v>
      </c>
      <c r="G14" s="51">
        <v>0</v>
      </c>
      <c r="H14" s="51">
        <v>0</v>
      </c>
      <c r="I14" s="52">
        <v>6</v>
      </c>
      <c r="J14" s="53">
        <f t="shared" si="0"/>
        <v>149295</v>
      </c>
      <c r="K14" s="54">
        <f t="shared" si="1"/>
        <v>0</v>
      </c>
      <c r="L14" s="55">
        <f t="shared" si="2"/>
        <v>14070</v>
      </c>
      <c r="M14" s="56">
        <f t="shared" si="3"/>
        <v>163365</v>
      </c>
      <c r="N14">
        <f>VLOOKUP(C14,'Annex A'!B:W,22,FALSE)</f>
        <v>0</v>
      </c>
    </row>
    <row r="15" spans="1:14" ht="12.75">
      <c r="A15" s="47">
        <v>341</v>
      </c>
      <c r="B15" s="48" t="s">
        <v>410</v>
      </c>
      <c r="C15" s="48">
        <v>3412017</v>
      </c>
      <c r="D15" s="49" t="s">
        <v>392</v>
      </c>
      <c r="E15" s="49" t="s">
        <v>432</v>
      </c>
      <c r="F15" s="50">
        <v>66</v>
      </c>
      <c r="G15" s="51">
        <v>0</v>
      </c>
      <c r="H15" s="51">
        <v>2</v>
      </c>
      <c r="I15" s="52">
        <v>5</v>
      </c>
      <c r="J15" s="53">
        <f t="shared" si="0"/>
        <v>88770</v>
      </c>
      <c r="K15" s="54">
        <f t="shared" si="1"/>
        <v>620</v>
      </c>
      <c r="L15" s="55">
        <f t="shared" si="2"/>
        <v>11725</v>
      </c>
      <c r="M15" s="56">
        <f t="shared" si="3"/>
        <v>101115</v>
      </c>
      <c r="N15">
        <f>VLOOKUP(C15,'Annex A'!B:W,22,FALSE)</f>
        <v>0</v>
      </c>
    </row>
    <row r="16" spans="1:14" ht="12.75">
      <c r="A16" s="47">
        <v>341</v>
      </c>
      <c r="B16" s="48" t="s">
        <v>410</v>
      </c>
      <c r="C16" s="48">
        <v>3412018</v>
      </c>
      <c r="D16" s="49" t="s">
        <v>391</v>
      </c>
      <c r="E16" s="49" t="s">
        <v>432</v>
      </c>
      <c r="F16" s="50">
        <v>259</v>
      </c>
      <c r="G16" s="51">
        <v>0</v>
      </c>
      <c r="H16" s="51">
        <v>0</v>
      </c>
      <c r="I16" s="52">
        <v>11</v>
      </c>
      <c r="J16" s="53">
        <f t="shared" si="0"/>
        <v>348355</v>
      </c>
      <c r="K16" s="54">
        <f t="shared" si="1"/>
        <v>0</v>
      </c>
      <c r="L16" s="55">
        <f t="shared" si="2"/>
        <v>25795</v>
      </c>
      <c r="M16" s="56">
        <f t="shared" si="3"/>
        <v>374150</v>
      </c>
      <c r="N16">
        <f>VLOOKUP(C16,'Annex A'!B:W,22,FALSE)</f>
        <v>0</v>
      </c>
    </row>
    <row r="17" spans="1:14" ht="12.75">
      <c r="A17" s="47">
        <v>341</v>
      </c>
      <c r="B17" s="48" t="s">
        <v>410</v>
      </c>
      <c r="C17" s="48">
        <v>3412019</v>
      </c>
      <c r="D17" s="49" t="s">
        <v>390</v>
      </c>
      <c r="E17" s="49" t="s">
        <v>432</v>
      </c>
      <c r="F17" s="50">
        <v>36</v>
      </c>
      <c r="G17" s="51">
        <v>0</v>
      </c>
      <c r="H17" s="51">
        <v>4</v>
      </c>
      <c r="I17" s="52">
        <v>4</v>
      </c>
      <c r="J17" s="53">
        <f t="shared" si="0"/>
        <v>48420</v>
      </c>
      <c r="K17" s="54">
        <f t="shared" si="1"/>
        <v>1240</v>
      </c>
      <c r="L17" s="55">
        <f t="shared" si="2"/>
        <v>9380</v>
      </c>
      <c r="M17" s="56">
        <f t="shared" si="3"/>
        <v>59040</v>
      </c>
      <c r="N17">
        <f>VLOOKUP(C17,'Annex A'!B:W,22,FALSE)</f>
        <v>0</v>
      </c>
    </row>
    <row r="18" spans="1:14" ht="12.75">
      <c r="A18" s="47">
        <v>341</v>
      </c>
      <c r="B18" s="48" t="s">
        <v>410</v>
      </c>
      <c r="C18" s="48">
        <v>3412020</v>
      </c>
      <c r="D18" s="49" t="s">
        <v>251</v>
      </c>
      <c r="E18" s="49" t="s">
        <v>416</v>
      </c>
      <c r="F18" s="50">
        <v>118</v>
      </c>
      <c r="G18" s="51">
        <v>0</v>
      </c>
      <c r="H18" s="51">
        <v>0</v>
      </c>
      <c r="I18" s="52">
        <v>3</v>
      </c>
      <c r="J18" s="53">
        <f t="shared" si="0"/>
        <v>158710</v>
      </c>
      <c r="K18" s="54">
        <f t="shared" si="1"/>
        <v>0</v>
      </c>
      <c r="L18" s="55">
        <f t="shared" si="2"/>
        <v>7035</v>
      </c>
      <c r="M18" s="56">
        <f t="shared" si="3"/>
        <v>165745</v>
      </c>
      <c r="N18" t="e">
        <f>VLOOKUP(C18,'Annex A'!B:W,22,FALSE)</f>
        <v>#N/A</v>
      </c>
    </row>
    <row r="19" spans="1:14" ht="12.75">
      <c r="A19" s="47">
        <v>341</v>
      </c>
      <c r="B19" s="48" t="s">
        <v>410</v>
      </c>
      <c r="C19" s="48">
        <v>3412025</v>
      </c>
      <c r="D19" s="49" t="s">
        <v>389</v>
      </c>
      <c r="E19" s="49" t="s">
        <v>434</v>
      </c>
      <c r="F19" s="50">
        <v>228</v>
      </c>
      <c r="G19" s="51">
        <v>0</v>
      </c>
      <c r="H19" s="51">
        <v>1</v>
      </c>
      <c r="I19" s="52">
        <v>4</v>
      </c>
      <c r="J19" s="53">
        <f t="shared" si="0"/>
        <v>306660</v>
      </c>
      <c r="K19" s="54">
        <f t="shared" si="1"/>
        <v>310</v>
      </c>
      <c r="L19" s="55">
        <f t="shared" si="2"/>
        <v>9380</v>
      </c>
      <c r="M19" s="56">
        <f t="shared" si="3"/>
        <v>316350</v>
      </c>
      <c r="N19">
        <f>VLOOKUP(C19,'Annex A'!B:W,22,FALSE)</f>
        <v>0</v>
      </c>
    </row>
    <row r="20" spans="1:14" ht="12.75">
      <c r="A20" s="47">
        <v>341</v>
      </c>
      <c r="B20" s="48" t="s">
        <v>410</v>
      </c>
      <c r="C20" s="48">
        <v>3412030</v>
      </c>
      <c r="D20" s="49" t="s">
        <v>250</v>
      </c>
      <c r="E20" s="49" t="s">
        <v>435</v>
      </c>
      <c r="F20" s="50">
        <v>111</v>
      </c>
      <c r="G20" s="51">
        <v>0</v>
      </c>
      <c r="H20" s="51">
        <v>0</v>
      </c>
      <c r="I20" s="52">
        <v>0</v>
      </c>
      <c r="J20" s="53">
        <f t="shared" si="0"/>
        <v>149295</v>
      </c>
      <c r="K20" s="54">
        <f t="shared" si="1"/>
        <v>0</v>
      </c>
      <c r="L20" s="55">
        <f t="shared" si="2"/>
        <v>0</v>
      </c>
      <c r="M20" s="56">
        <f t="shared" si="3"/>
        <v>149295</v>
      </c>
      <c r="N20" t="e">
        <f>VLOOKUP(C20,'Annex A'!B:W,22,FALSE)</f>
        <v>#N/A</v>
      </c>
    </row>
    <row r="21" spans="1:14" ht="12.75">
      <c r="A21" s="47">
        <v>341</v>
      </c>
      <c r="B21" s="48" t="s">
        <v>410</v>
      </c>
      <c r="C21" s="48">
        <v>3412034</v>
      </c>
      <c r="D21" s="49" t="s">
        <v>388</v>
      </c>
      <c r="E21" s="49" t="s">
        <v>432</v>
      </c>
      <c r="F21" s="50">
        <v>136</v>
      </c>
      <c r="G21" s="51">
        <v>0</v>
      </c>
      <c r="H21" s="51">
        <v>4</v>
      </c>
      <c r="I21" s="52">
        <v>6</v>
      </c>
      <c r="J21" s="53">
        <f t="shared" si="0"/>
        <v>182920</v>
      </c>
      <c r="K21" s="54">
        <f t="shared" si="1"/>
        <v>1240</v>
      </c>
      <c r="L21" s="55">
        <f t="shared" si="2"/>
        <v>14070</v>
      </c>
      <c r="M21" s="56">
        <f t="shared" si="3"/>
        <v>198230</v>
      </c>
      <c r="N21">
        <f>VLOOKUP(C21,'Annex A'!B:W,22,FALSE)</f>
        <v>0</v>
      </c>
    </row>
    <row r="22" spans="1:14" ht="12.75">
      <c r="A22" s="47">
        <v>341</v>
      </c>
      <c r="B22" s="48" t="s">
        <v>410</v>
      </c>
      <c r="C22" s="48">
        <v>3412036</v>
      </c>
      <c r="D22" s="49" t="s">
        <v>387</v>
      </c>
      <c r="E22" s="49" t="s">
        <v>432</v>
      </c>
      <c r="F22" s="50">
        <v>73</v>
      </c>
      <c r="G22" s="51">
        <v>0</v>
      </c>
      <c r="H22" s="51">
        <v>1</v>
      </c>
      <c r="I22" s="52">
        <v>6</v>
      </c>
      <c r="J22" s="53">
        <f t="shared" si="0"/>
        <v>98185</v>
      </c>
      <c r="K22" s="54">
        <f t="shared" si="1"/>
        <v>310</v>
      </c>
      <c r="L22" s="55">
        <f t="shared" si="2"/>
        <v>14070</v>
      </c>
      <c r="M22" s="56">
        <f t="shared" si="3"/>
        <v>112565</v>
      </c>
      <c r="N22">
        <f>VLOOKUP(C22,'Annex A'!B:W,22,FALSE)</f>
        <v>0</v>
      </c>
    </row>
    <row r="23" spans="1:14" ht="12.75">
      <c r="A23" s="47">
        <v>341</v>
      </c>
      <c r="B23" s="48" t="s">
        <v>410</v>
      </c>
      <c r="C23" s="48">
        <v>3412037</v>
      </c>
      <c r="D23" s="49" t="s">
        <v>386</v>
      </c>
      <c r="E23" s="49" t="s">
        <v>434</v>
      </c>
      <c r="F23" s="50">
        <v>202</v>
      </c>
      <c r="G23" s="51">
        <v>0</v>
      </c>
      <c r="H23" s="51">
        <v>1</v>
      </c>
      <c r="I23" s="52">
        <v>5</v>
      </c>
      <c r="J23" s="53">
        <f t="shared" si="0"/>
        <v>271690</v>
      </c>
      <c r="K23" s="54">
        <f t="shared" si="1"/>
        <v>310</v>
      </c>
      <c r="L23" s="55">
        <f t="shared" si="2"/>
        <v>11725</v>
      </c>
      <c r="M23" s="56">
        <f t="shared" si="3"/>
        <v>283725</v>
      </c>
      <c r="N23">
        <f>VLOOKUP(C23,'Annex A'!B:W,22,FALSE)</f>
        <v>0</v>
      </c>
    </row>
    <row r="24" spans="1:14" ht="12.75">
      <c r="A24" s="47">
        <v>341</v>
      </c>
      <c r="B24" s="48" t="s">
        <v>410</v>
      </c>
      <c r="C24" s="48">
        <v>3412039</v>
      </c>
      <c r="D24" s="49" t="s">
        <v>385</v>
      </c>
      <c r="E24" s="49" t="s">
        <v>432</v>
      </c>
      <c r="F24" s="50">
        <v>74</v>
      </c>
      <c r="G24" s="51">
        <v>0</v>
      </c>
      <c r="H24" s="51">
        <v>0</v>
      </c>
      <c r="I24" s="52">
        <v>1</v>
      </c>
      <c r="J24" s="53">
        <f t="shared" si="0"/>
        <v>99530</v>
      </c>
      <c r="K24" s="54">
        <f t="shared" si="1"/>
        <v>0</v>
      </c>
      <c r="L24" s="55">
        <f t="shared" si="2"/>
        <v>2345</v>
      </c>
      <c r="M24" s="56">
        <f t="shared" si="3"/>
        <v>101875</v>
      </c>
      <c r="N24">
        <f>VLOOKUP(C24,'Annex A'!B:W,22,FALSE)</f>
        <v>0</v>
      </c>
    </row>
    <row r="25" spans="1:14" ht="12.75">
      <c r="A25" s="47">
        <v>341</v>
      </c>
      <c r="B25" s="48" t="s">
        <v>410</v>
      </c>
      <c r="C25" s="48">
        <v>3412040</v>
      </c>
      <c r="D25" s="49" t="s">
        <v>280</v>
      </c>
      <c r="E25" s="49" t="s">
        <v>435</v>
      </c>
      <c r="F25" s="50">
        <v>95</v>
      </c>
      <c r="G25" s="51">
        <v>0</v>
      </c>
      <c r="H25" s="51">
        <v>5</v>
      </c>
      <c r="I25" s="52">
        <v>0</v>
      </c>
      <c r="J25" s="53">
        <f t="shared" si="0"/>
        <v>127775</v>
      </c>
      <c r="K25" s="54">
        <f t="shared" si="1"/>
        <v>1550</v>
      </c>
      <c r="L25" s="55">
        <f t="shared" si="2"/>
        <v>0</v>
      </c>
      <c r="M25" s="56">
        <f t="shared" si="3"/>
        <v>129325</v>
      </c>
      <c r="N25" t="e">
        <f>VLOOKUP(C25,'Annex A'!B:W,22,FALSE)</f>
        <v>#N/A</v>
      </c>
    </row>
    <row r="26" spans="1:14" ht="12.75">
      <c r="A26" s="47">
        <v>341</v>
      </c>
      <c r="B26" s="48" t="s">
        <v>410</v>
      </c>
      <c r="C26" s="48">
        <v>3412041</v>
      </c>
      <c r="D26" s="49" t="s">
        <v>249</v>
      </c>
      <c r="E26" s="49" t="s">
        <v>435</v>
      </c>
      <c r="F26" s="50">
        <v>117</v>
      </c>
      <c r="G26" s="51">
        <v>0</v>
      </c>
      <c r="H26" s="51">
        <v>0</v>
      </c>
      <c r="I26" s="52">
        <v>3</v>
      </c>
      <c r="J26" s="53">
        <f t="shared" si="0"/>
        <v>157365</v>
      </c>
      <c r="K26" s="54">
        <f t="shared" si="1"/>
        <v>0</v>
      </c>
      <c r="L26" s="55">
        <f t="shared" si="2"/>
        <v>7035</v>
      </c>
      <c r="M26" s="56">
        <f t="shared" si="3"/>
        <v>164400</v>
      </c>
      <c r="N26" t="e">
        <f>VLOOKUP(C26,'Annex A'!B:W,22,FALSE)</f>
        <v>#N/A</v>
      </c>
    </row>
    <row r="27" spans="1:14" ht="12.75">
      <c r="A27" s="47">
        <v>341</v>
      </c>
      <c r="B27" s="48" t="s">
        <v>410</v>
      </c>
      <c r="C27" s="48">
        <v>3412063</v>
      </c>
      <c r="D27" s="49" t="s">
        <v>383</v>
      </c>
      <c r="E27" s="49" t="s">
        <v>432</v>
      </c>
      <c r="F27" s="50">
        <v>55</v>
      </c>
      <c r="G27" s="51">
        <v>0</v>
      </c>
      <c r="H27" s="51">
        <v>0</v>
      </c>
      <c r="I27" s="52">
        <v>3</v>
      </c>
      <c r="J27" s="53">
        <f t="shared" si="0"/>
        <v>73975</v>
      </c>
      <c r="K27" s="54">
        <f t="shared" si="1"/>
        <v>0</v>
      </c>
      <c r="L27" s="55">
        <f t="shared" si="2"/>
        <v>7035</v>
      </c>
      <c r="M27" s="56">
        <f t="shared" si="3"/>
        <v>81010</v>
      </c>
      <c r="N27">
        <f>VLOOKUP(C27,'Annex A'!B:W,22,FALSE)</f>
        <v>0</v>
      </c>
    </row>
    <row r="28" spans="1:14" ht="12.75">
      <c r="A28" s="47">
        <v>341</v>
      </c>
      <c r="B28" s="48" t="s">
        <v>410</v>
      </c>
      <c r="C28" s="48">
        <v>3412064</v>
      </c>
      <c r="D28" s="49" t="s">
        <v>382</v>
      </c>
      <c r="E28" s="49" t="s">
        <v>432</v>
      </c>
      <c r="F28" s="50">
        <v>34</v>
      </c>
      <c r="G28" s="51">
        <v>0</v>
      </c>
      <c r="H28" s="51">
        <v>1</v>
      </c>
      <c r="I28" s="52">
        <v>0</v>
      </c>
      <c r="J28" s="53">
        <f t="shared" si="0"/>
        <v>45730</v>
      </c>
      <c r="K28" s="54">
        <f t="shared" si="1"/>
        <v>310</v>
      </c>
      <c r="L28" s="55">
        <f t="shared" si="2"/>
        <v>0</v>
      </c>
      <c r="M28" s="56">
        <f t="shared" si="3"/>
        <v>46040</v>
      </c>
      <c r="N28">
        <f>VLOOKUP(C28,'Annex A'!B:W,22,FALSE)</f>
        <v>0</v>
      </c>
    </row>
    <row r="29" spans="1:14" ht="12.75">
      <c r="A29" s="47">
        <v>341</v>
      </c>
      <c r="B29" s="48" t="s">
        <v>410</v>
      </c>
      <c r="C29" s="48">
        <v>3412065</v>
      </c>
      <c r="D29" s="49" t="s">
        <v>381</v>
      </c>
      <c r="E29" s="49" t="s">
        <v>432</v>
      </c>
      <c r="F29" s="50">
        <v>85</v>
      </c>
      <c r="G29" s="51">
        <v>0</v>
      </c>
      <c r="H29" s="51">
        <v>0</v>
      </c>
      <c r="I29" s="52">
        <v>8</v>
      </c>
      <c r="J29" s="53">
        <f t="shared" si="0"/>
        <v>114325</v>
      </c>
      <c r="K29" s="54">
        <f t="shared" si="1"/>
        <v>0</v>
      </c>
      <c r="L29" s="55">
        <f t="shared" si="2"/>
        <v>18760</v>
      </c>
      <c r="M29" s="56">
        <f t="shared" si="3"/>
        <v>133085</v>
      </c>
      <c r="N29">
        <f>VLOOKUP(C29,'Annex A'!B:W,22,FALSE)</f>
        <v>0</v>
      </c>
    </row>
    <row r="30" spans="1:14" ht="12.75">
      <c r="A30" s="47">
        <v>341</v>
      </c>
      <c r="B30" s="48" t="s">
        <v>410</v>
      </c>
      <c r="C30" s="48">
        <v>3412084</v>
      </c>
      <c r="D30" s="49" t="s">
        <v>380</v>
      </c>
      <c r="E30" s="49" t="s">
        <v>432</v>
      </c>
      <c r="F30" s="50">
        <v>85</v>
      </c>
      <c r="G30" s="51">
        <v>0</v>
      </c>
      <c r="H30" s="51">
        <v>0</v>
      </c>
      <c r="I30" s="52">
        <v>3</v>
      </c>
      <c r="J30" s="53">
        <f t="shared" si="0"/>
        <v>114325</v>
      </c>
      <c r="K30" s="54">
        <f t="shared" si="1"/>
        <v>0</v>
      </c>
      <c r="L30" s="55">
        <f t="shared" si="2"/>
        <v>7035</v>
      </c>
      <c r="M30" s="56">
        <f t="shared" si="3"/>
        <v>121360</v>
      </c>
      <c r="N30">
        <f>VLOOKUP(C30,'Annex A'!B:W,22,FALSE)</f>
        <v>0</v>
      </c>
    </row>
    <row r="31" spans="1:14" ht="12.75">
      <c r="A31" s="47">
        <v>341</v>
      </c>
      <c r="B31" s="48" t="s">
        <v>410</v>
      </c>
      <c r="C31" s="48">
        <v>3412086</v>
      </c>
      <c r="D31" s="49" t="s">
        <v>379</v>
      </c>
      <c r="E31" s="49" t="s">
        <v>432</v>
      </c>
      <c r="F31" s="50">
        <v>61</v>
      </c>
      <c r="G31" s="51">
        <v>0</v>
      </c>
      <c r="H31" s="51">
        <v>3</v>
      </c>
      <c r="I31" s="52">
        <v>11</v>
      </c>
      <c r="J31" s="53">
        <f t="shared" si="0"/>
        <v>82045</v>
      </c>
      <c r="K31" s="54">
        <f t="shared" si="1"/>
        <v>930</v>
      </c>
      <c r="L31" s="55">
        <f t="shared" si="2"/>
        <v>25795</v>
      </c>
      <c r="M31" s="56">
        <f t="shared" si="3"/>
        <v>108770</v>
      </c>
      <c r="N31">
        <f>VLOOKUP(C31,'Annex A'!B:W,22,FALSE)</f>
        <v>0</v>
      </c>
    </row>
    <row r="32" spans="1:14" ht="12.75">
      <c r="A32" s="47">
        <v>341</v>
      </c>
      <c r="B32" s="48" t="s">
        <v>410</v>
      </c>
      <c r="C32" s="48">
        <v>3412092</v>
      </c>
      <c r="D32" s="49" t="s">
        <v>378</v>
      </c>
      <c r="E32" s="49" t="s">
        <v>432</v>
      </c>
      <c r="F32" s="50">
        <v>108</v>
      </c>
      <c r="G32" s="51">
        <v>0</v>
      </c>
      <c r="H32" s="51">
        <v>1</v>
      </c>
      <c r="I32" s="52">
        <v>2</v>
      </c>
      <c r="J32" s="53">
        <f t="shared" si="0"/>
        <v>145260</v>
      </c>
      <c r="K32" s="54">
        <f t="shared" si="1"/>
        <v>310</v>
      </c>
      <c r="L32" s="55">
        <f t="shared" si="2"/>
        <v>4690</v>
      </c>
      <c r="M32" s="56">
        <f t="shared" si="3"/>
        <v>150260</v>
      </c>
      <c r="N32">
        <f>VLOOKUP(C32,'Annex A'!B:W,22,FALSE)</f>
        <v>0</v>
      </c>
    </row>
    <row r="33" spans="1:14" ht="12.75">
      <c r="A33" s="47">
        <v>341</v>
      </c>
      <c r="B33" s="48" t="s">
        <v>410</v>
      </c>
      <c r="C33" s="48">
        <v>3412093</v>
      </c>
      <c r="D33" s="49" t="s">
        <v>377</v>
      </c>
      <c r="E33" s="49" t="s">
        <v>432</v>
      </c>
      <c r="F33" s="50">
        <v>71</v>
      </c>
      <c r="G33" s="51">
        <v>0</v>
      </c>
      <c r="H33" s="51">
        <v>1</v>
      </c>
      <c r="I33" s="52">
        <v>0</v>
      </c>
      <c r="J33" s="53">
        <f t="shared" si="0"/>
        <v>95495</v>
      </c>
      <c r="K33" s="54">
        <f t="shared" si="1"/>
        <v>310</v>
      </c>
      <c r="L33" s="55">
        <f t="shared" si="2"/>
        <v>0</v>
      </c>
      <c r="M33" s="56">
        <f t="shared" si="3"/>
        <v>95805</v>
      </c>
      <c r="N33">
        <f>VLOOKUP(C33,'Annex A'!B:W,22,FALSE)</f>
        <v>0</v>
      </c>
    </row>
    <row r="34" spans="1:14" ht="12.75">
      <c r="A34" s="47">
        <v>341</v>
      </c>
      <c r="B34" s="48" t="s">
        <v>410</v>
      </c>
      <c r="C34" s="48">
        <v>3412098</v>
      </c>
      <c r="D34" s="49" t="s">
        <v>376</v>
      </c>
      <c r="E34" s="49" t="s">
        <v>436</v>
      </c>
      <c r="F34" s="50">
        <v>86</v>
      </c>
      <c r="G34" s="51">
        <v>0</v>
      </c>
      <c r="H34" s="51">
        <v>0</v>
      </c>
      <c r="I34" s="52">
        <v>4</v>
      </c>
      <c r="J34" s="53">
        <f t="shared" si="0"/>
        <v>115670</v>
      </c>
      <c r="K34" s="54">
        <f t="shared" si="1"/>
        <v>0</v>
      </c>
      <c r="L34" s="55">
        <f t="shared" si="2"/>
        <v>9380</v>
      </c>
      <c r="M34" s="56">
        <f t="shared" si="3"/>
        <v>125050</v>
      </c>
      <c r="N34">
        <f>VLOOKUP(C34,'Annex A'!B:W,22,FALSE)</f>
        <v>0</v>
      </c>
    </row>
    <row r="35" spans="1:14" ht="12.75">
      <c r="A35" s="47">
        <v>341</v>
      </c>
      <c r="B35" s="48" t="s">
        <v>410</v>
      </c>
      <c r="C35" s="48">
        <v>3412110</v>
      </c>
      <c r="D35" s="49" t="s">
        <v>375</v>
      </c>
      <c r="E35" s="49" t="s">
        <v>432</v>
      </c>
      <c r="F35" s="50">
        <v>205</v>
      </c>
      <c r="G35" s="51">
        <v>0</v>
      </c>
      <c r="H35" s="51">
        <v>0</v>
      </c>
      <c r="I35" s="52">
        <v>5</v>
      </c>
      <c r="J35" s="53">
        <f t="shared" si="0"/>
        <v>275725</v>
      </c>
      <c r="K35" s="54">
        <f t="shared" si="1"/>
        <v>0</v>
      </c>
      <c r="L35" s="55">
        <f t="shared" si="2"/>
        <v>11725</v>
      </c>
      <c r="M35" s="56">
        <f t="shared" si="3"/>
        <v>287450</v>
      </c>
      <c r="N35">
        <f>VLOOKUP(C35,'Annex A'!B:W,22,FALSE)</f>
        <v>0</v>
      </c>
    </row>
    <row r="36" spans="1:14" ht="12.75">
      <c r="A36" s="47">
        <v>341</v>
      </c>
      <c r="B36" s="48" t="s">
        <v>410</v>
      </c>
      <c r="C36" s="48">
        <v>3412113</v>
      </c>
      <c r="D36" s="49" t="s">
        <v>374</v>
      </c>
      <c r="E36" s="49" t="s">
        <v>432</v>
      </c>
      <c r="F36" s="50">
        <v>119</v>
      </c>
      <c r="G36" s="51">
        <v>0</v>
      </c>
      <c r="H36" s="51">
        <v>3</v>
      </c>
      <c r="I36" s="52">
        <v>2</v>
      </c>
      <c r="J36" s="53">
        <f t="shared" si="0"/>
        <v>160055</v>
      </c>
      <c r="K36" s="54">
        <f t="shared" si="1"/>
        <v>930</v>
      </c>
      <c r="L36" s="55">
        <f t="shared" si="2"/>
        <v>4690</v>
      </c>
      <c r="M36" s="56">
        <f t="shared" si="3"/>
        <v>165675</v>
      </c>
      <c r="N36">
        <f>VLOOKUP(C36,'Annex A'!B:W,22,FALSE)</f>
        <v>0</v>
      </c>
    </row>
    <row r="37" spans="1:14" ht="12.75">
      <c r="A37" s="47">
        <v>341</v>
      </c>
      <c r="B37" s="48" t="s">
        <v>410</v>
      </c>
      <c r="C37" s="48">
        <v>3412123</v>
      </c>
      <c r="D37" s="49" t="s">
        <v>373</v>
      </c>
      <c r="E37" s="49" t="s">
        <v>432</v>
      </c>
      <c r="F37" s="50">
        <v>63</v>
      </c>
      <c r="G37" s="51">
        <v>0</v>
      </c>
      <c r="H37" s="51">
        <v>0</v>
      </c>
      <c r="I37" s="52">
        <v>1</v>
      </c>
      <c r="J37" s="53">
        <f t="shared" si="0"/>
        <v>84735</v>
      </c>
      <c r="K37" s="54">
        <f t="shared" si="1"/>
        <v>0</v>
      </c>
      <c r="L37" s="55">
        <f t="shared" si="2"/>
        <v>2345</v>
      </c>
      <c r="M37" s="56">
        <f t="shared" si="3"/>
        <v>87080</v>
      </c>
      <c r="N37">
        <f>VLOOKUP(C37,'Annex A'!B:W,22,FALSE)</f>
        <v>0</v>
      </c>
    </row>
    <row r="38" spans="1:14" ht="12.75">
      <c r="A38" s="47">
        <v>341</v>
      </c>
      <c r="B38" s="48" t="s">
        <v>410</v>
      </c>
      <c r="C38" s="48">
        <v>3412128</v>
      </c>
      <c r="D38" s="49" t="s">
        <v>372</v>
      </c>
      <c r="E38" s="49" t="s">
        <v>432</v>
      </c>
      <c r="F38" s="50">
        <v>106</v>
      </c>
      <c r="G38" s="51">
        <v>0</v>
      </c>
      <c r="H38" s="51">
        <v>1</v>
      </c>
      <c r="I38" s="52">
        <v>5</v>
      </c>
      <c r="J38" s="53">
        <f t="shared" si="0"/>
        <v>142570</v>
      </c>
      <c r="K38" s="54">
        <f t="shared" si="1"/>
        <v>310</v>
      </c>
      <c r="L38" s="55">
        <f t="shared" si="2"/>
        <v>11725</v>
      </c>
      <c r="M38" s="56">
        <f t="shared" si="3"/>
        <v>154605</v>
      </c>
      <c r="N38">
        <f>VLOOKUP(C38,'Annex A'!B:W,22,FALSE)</f>
        <v>0</v>
      </c>
    </row>
    <row r="39" spans="1:14" ht="12.75">
      <c r="A39" s="47">
        <v>341</v>
      </c>
      <c r="B39" s="48" t="s">
        <v>410</v>
      </c>
      <c r="C39" s="48">
        <v>3412130</v>
      </c>
      <c r="D39" s="49" t="s">
        <v>371</v>
      </c>
      <c r="E39" s="49" t="s">
        <v>432</v>
      </c>
      <c r="F39" s="50">
        <v>128</v>
      </c>
      <c r="G39" s="51">
        <v>0</v>
      </c>
      <c r="H39" s="51">
        <v>0</v>
      </c>
      <c r="I39" s="52">
        <v>3</v>
      </c>
      <c r="J39" s="53">
        <f t="shared" si="0"/>
        <v>172160</v>
      </c>
      <c r="K39" s="54">
        <f t="shared" si="1"/>
        <v>0</v>
      </c>
      <c r="L39" s="55">
        <f t="shared" si="2"/>
        <v>7035</v>
      </c>
      <c r="M39" s="56">
        <f t="shared" si="3"/>
        <v>179195</v>
      </c>
      <c r="N39">
        <f>VLOOKUP(C39,'Annex A'!B:W,22,FALSE)</f>
        <v>0</v>
      </c>
    </row>
    <row r="40" spans="1:14" ht="12.75">
      <c r="A40" s="47">
        <v>341</v>
      </c>
      <c r="B40" s="48" t="s">
        <v>410</v>
      </c>
      <c r="C40" s="48">
        <v>3412149</v>
      </c>
      <c r="D40" s="49" t="s">
        <v>370</v>
      </c>
      <c r="E40" s="49" t="s">
        <v>432</v>
      </c>
      <c r="F40" s="50">
        <v>17</v>
      </c>
      <c r="G40" s="51">
        <v>0</v>
      </c>
      <c r="H40" s="51">
        <v>3</v>
      </c>
      <c r="I40" s="52">
        <v>2</v>
      </c>
      <c r="J40" s="53">
        <f t="shared" si="0"/>
        <v>22865</v>
      </c>
      <c r="K40" s="54">
        <f t="shared" si="1"/>
        <v>930</v>
      </c>
      <c r="L40" s="55">
        <f t="shared" si="2"/>
        <v>4690</v>
      </c>
      <c r="M40" s="56">
        <f t="shared" si="3"/>
        <v>28485</v>
      </c>
      <c r="N40">
        <f>VLOOKUP(C40,'Annex A'!B:W,22,FALSE)</f>
        <v>0</v>
      </c>
    </row>
    <row r="41" spans="1:14" ht="12.75">
      <c r="A41" s="47">
        <v>341</v>
      </c>
      <c r="B41" s="48" t="s">
        <v>410</v>
      </c>
      <c r="C41" s="48">
        <v>3412166</v>
      </c>
      <c r="D41" s="49" t="s">
        <v>369</v>
      </c>
      <c r="E41" s="49" t="s">
        <v>432</v>
      </c>
      <c r="F41" s="50">
        <v>137</v>
      </c>
      <c r="G41" s="51">
        <v>0</v>
      </c>
      <c r="H41" s="51">
        <v>0</v>
      </c>
      <c r="I41" s="52">
        <v>5</v>
      </c>
      <c r="J41" s="53">
        <f t="shared" si="0"/>
        <v>184265</v>
      </c>
      <c r="K41" s="54">
        <f t="shared" si="1"/>
        <v>0</v>
      </c>
      <c r="L41" s="55">
        <f t="shared" si="2"/>
        <v>11725</v>
      </c>
      <c r="M41" s="56">
        <f t="shared" si="3"/>
        <v>195990</v>
      </c>
      <c r="N41">
        <f>VLOOKUP(C41,'Annex A'!B:W,22,FALSE)</f>
        <v>0</v>
      </c>
    </row>
    <row r="42" spans="1:14" ht="12.75">
      <c r="A42" s="47">
        <v>341</v>
      </c>
      <c r="B42" s="48" t="s">
        <v>410</v>
      </c>
      <c r="C42" s="48">
        <v>3412170</v>
      </c>
      <c r="D42" s="49" t="s">
        <v>368</v>
      </c>
      <c r="E42" s="49" t="s">
        <v>432</v>
      </c>
      <c r="F42" s="50">
        <v>207</v>
      </c>
      <c r="G42" s="51">
        <v>0</v>
      </c>
      <c r="H42" s="51">
        <v>4</v>
      </c>
      <c r="I42" s="52">
        <v>1</v>
      </c>
      <c r="J42" s="53">
        <f t="shared" si="0"/>
        <v>278415</v>
      </c>
      <c r="K42" s="54">
        <f t="shared" si="1"/>
        <v>1240</v>
      </c>
      <c r="L42" s="55">
        <f t="shared" si="2"/>
        <v>2345</v>
      </c>
      <c r="M42" s="56">
        <f t="shared" si="3"/>
        <v>282000</v>
      </c>
      <c r="N42">
        <f>VLOOKUP(C42,'Annex A'!B:W,22,FALSE)</f>
        <v>0</v>
      </c>
    </row>
    <row r="43" spans="1:14" ht="12.75">
      <c r="A43" s="47">
        <v>341</v>
      </c>
      <c r="B43" s="48" t="s">
        <v>410</v>
      </c>
      <c r="C43" s="48">
        <v>3412171</v>
      </c>
      <c r="D43" s="49" t="s">
        <v>367</v>
      </c>
      <c r="E43" s="49" t="s">
        <v>432</v>
      </c>
      <c r="F43" s="50">
        <v>33</v>
      </c>
      <c r="G43" s="51">
        <v>0</v>
      </c>
      <c r="H43" s="51">
        <v>1</v>
      </c>
      <c r="I43" s="52">
        <v>1</v>
      </c>
      <c r="J43" s="53">
        <f t="shared" si="0"/>
        <v>44385</v>
      </c>
      <c r="K43" s="54">
        <f t="shared" si="1"/>
        <v>310</v>
      </c>
      <c r="L43" s="55">
        <f t="shared" si="2"/>
        <v>2345</v>
      </c>
      <c r="M43" s="56">
        <f t="shared" si="3"/>
        <v>47040</v>
      </c>
      <c r="N43">
        <f>VLOOKUP(C43,'Annex A'!B:W,22,FALSE)</f>
        <v>0</v>
      </c>
    </row>
    <row r="44" spans="1:14" ht="12.75">
      <c r="A44" s="47">
        <v>341</v>
      </c>
      <c r="B44" s="48" t="s">
        <v>410</v>
      </c>
      <c r="C44" s="48">
        <v>3412172</v>
      </c>
      <c r="D44" s="49" t="s">
        <v>366</v>
      </c>
      <c r="E44" s="49" t="s">
        <v>432</v>
      </c>
      <c r="F44" s="50">
        <v>4</v>
      </c>
      <c r="G44" s="51">
        <v>0</v>
      </c>
      <c r="H44" s="51">
        <v>3</v>
      </c>
      <c r="I44" s="52">
        <v>1</v>
      </c>
      <c r="J44" s="53">
        <f t="shared" si="0"/>
        <v>5380</v>
      </c>
      <c r="K44" s="54">
        <f t="shared" si="1"/>
        <v>930</v>
      </c>
      <c r="L44" s="55">
        <f t="shared" si="2"/>
        <v>2345</v>
      </c>
      <c r="M44" s="56">
        <f t="shared" si="3"/>
        <v>8655</v>
      </c>
      <c r="N44">
        <f>VLOOKUP(C44,'Annex A'!B:W,22,FALSE)</f>
        <v>0</v>
      </c>
    </row>
    <row r="45" spans="1:14" ht="12.75">
      <c r="A45" s="47">
        <v>341</v>
      </c>
      <c r="B45" s="48" t="s">
        <v>410</v>
      </c>
      <c r="C45" s="48">
        <v>3412176</v>
      </c>
      <c r="D45" s="49" t="s">
        <v>84</v>
      </c>
      <c r="E45" s="49" t="s">
        <v>434</v>
      </c>
      <c r="F45" s="50">
        <v>133</v>
      </c>
      <c r="G45" s="51">
        <v>0</v>
      </c>
      <c r="H45" s="51">
        <v>0</v>
      </c>
      <c r="I45" s="52">
        <v>2</v>
      </c>
      <c r="J45" s="53">
        <f t="shared" si="0"/>
        <v>178885</v>
      </c>
      <c r="K45" s="54">
        <f t="shared" si="1"/>
        <v>0</v>
      </c>
      <c r="L45" s="55">
        <f t="shared" si="2"/>
        <v>4690</v>
      </c>
      <c r="M45" s="56">
        <f t="shared" si="3"/>
        <v>183575</v>
      </c>
      <c r="N45">
        <f>VLOOKUP(C45,'Annex A'!B:W,22,FALSE)</f>
        <v>0</v>
      </c>
    </row>
    <row r="46" spans="1:14" ht="12.75">
      <c r="A46" s="47">
        <v>341</v>
      </c>
      <c r="B46" s="48" t="s">
        <v>410</v>
      </c>
      <c r="C46" s="48">
        <v>3412180</v>
      </c>
      <c r="D46" s="49" t="s">
        <v>365</v>
      </c>
      <c r="E46" s="49" t="s">
        <v>432</v>
      </c>
      <c r="F46" s="50">
        <v>45</v>
      </c>
      <c r="G46" s="51">
        <v>0</v>
      </c>
      <c r="H46" s="51">
        <v>3</v>
      </c>
      <c r="I46" s="52">
        <v>0</v>
      </c>
      <c r="J46" s="53">
        <f t="shared" si="0"/>
        <v>60525</v>
      </c>
      <c r="K46" s="54">
        <f t="shared" si="1"/>
        <v>930</v>
      </c>
      <c r="L46" s="55">
        <f t="shared" si="2"/>
        <v>0</v>
      </c>
      <c r="M46" s="56">
        <f t="shared" si="3"/>
        <v>61455</v>
      </c>
      <c r="N46">
        <f>VLOOKUP(C46,'Annex A'!B:W,22,FALSE)</f>
        <v>0</v>
      </c>
    </row>
    <row r="47" spans="1:14" ht="12.75">
      <c r="A47" s="47">
        <v>341</v>
      </c>
      <c r="B47" s="48" t="s">
        <v>410</v>
      </c>
      <c r="C47" s="48">
        <v>3412199</v>
      </c>
      <c r="D47" s="49" t="s">
        <v>364</v>
      </c>
      <c r="E47" s="49" t="s">
        <v>432</v>
      </c>
      <c r="F47" s="50">
        <v>85</v>
      </c>
      <c r="G47" s="51">
        <v>0</v>
      </c>
      <c r="H47" s="51">
        <v>1</v>
      </c>
      <c r="I47" s="52">
        <v>1</v>
      </c>
      <c r="J47" s="53">
        <f t="shared" si="0"/>
        <v>114325</v>
      </c>
      <c r="K47" s="54">
        <f t="shared" si="1"/>
        <v>310</v>
      </c>
      <c r="L47" s="55">
        <f t="shared" si="2"/>
        <v>2345</v>
      </c>
      <c r="M47" s="56">
        <f t="shared" si="3"/>
        <v>116980</v>
      </c>
      <c r="N47">
        <f>VLOOKUP(C47,'Annex A'!B:W,22,FALSE)</f>
        <v>0</v>
      </c>
    </row>
    <row r="48" spans="1:14" ht="12.75">
      <c r="A48" s="47">
        <v>341</v>
      </c>
      <c r="B48" s="48" t="s">
        <v>410</v>
      </c>
      <c r="C48" s="48">
        <v>3412214</v>
      </c>
      <c r="D48" s="49" t="s">
        <v>363</v>
      </c>
      <c r="E48" s="49" t="s">
        <v>432</v>
      </c>
      <c r="F48" s="50">
        <v>164</v>
      </c>
      <c r="G48" s="51">
        <v>0</v>
      </c>
      <c r="H48" s="51">
        <v>1</v>
      </c>
      <c r="I48" s="52">
        <v>1</v>
      </c>
      <c r="J48" s="53">
        <f t="shared" si="0"/>
        <v>220580</v>
      </c>
      <c r="K48" s="54">
        <f t="shared" si="1"/>
        <v>310</v>
      </c>
      <c r="L48" s="55">
        <f t="shared" si="2"/>
        <v>2345</v>
      </c>
      <c r="M48" s="56">
        <f t="shared" si="3"/>
        <v>223235</v>
      </c>
      <c r="N48">
        <f>VLOOKUP(C48,'Annex A'!B:W,22,FALSE)</f>
        <v>0</v>
      </c>
    </row>
    <row r="49" spans="1:14" ht="12.75">
      <c r="A49" s="47">
        <v>341</v>
      </c>
      <c r="B49" s="48" t="s">
        <v>410</v>
      </c>
      <c r="C49" s="48">
        <v>3412215</v>
      </c>
      <c r="D49" s="49" t="s">
        <v>437</v>
      </c>
      <c r="E49" s="49" t="s">
        <v>436</v>
      </c>
      <c r="F49" s="50">
        <v>80</v>
      </c>
      <c r="G49" s="51">
        <v>0</v>
      </c>
      <c r="H49" s="51">
        <v>2</v>
      </c>
      <c r="I49" s="52">
        <v>6</v>
      </c>
      <c r="J49" s="53">
        <f t="shared" si="0"/>
        <v>107600</v>
      </c>
      <c r="K49" s="54">
        <f t="shared" si="1"/>
        <v>620</v>
      </c>
      <c r="L49" s="55">
        <f t="shared" si="2"/>
        <v>14070</v>
      </c>
      <c r="M49" s="56">
        <f t="shared" si="3"/>
        <v>122290</v>
      </c>
      <c r="N49">
        <f>VLOOKUP(C49,'Annex A'!B:W,22,FALSE)</f>
        <v>0</v>
      </c>
    </row>
    <row r="50" spans="1:14" ht="12.75">
      <c r="A50" s="47">
        <v>341</v>
      </c>
      <c r="B50" s="48" t="s">
        <v>410</v>
      </c>
      <c r="C50" s="48">
        <v>3412218</v>
      </c>
      <c r="D50" s="49" t="s">
        <v>362</v>
      </c>
      <c r="E50" s="49" t="s">
        <v>432</v>
      </c>
      <c r="F50" s="50">
        <v>92</v>
      </c>
      <c r="G50" s="51">
        <v>0</v>
      </c>
      <c r="H50" s="51">
        <v>0</v>
      </c>
      <c r="I50" s="52">
        <v>0</v>
      </c>
      <c r="J50" s="53">
        <f t="shared" si="0"/>
        <v>123740</v>
      </c>
      <c r="K50" s="54">
        <f t="shared" si="1"/>
        <v>0</v>
      </c>
      <c r="L50" s="55">
        <f t="shared" si="2"/>
        <v>0</v>
      </c>
      <c r="M50" s="56">
        <f t="shared" si="3"/>
        <v>123740</v>
      </c>
      <c r="N50">
        <f>VLOOKUP(C50,'Annex A'!B:W,22,FALSE)</f>
        <v>0</v>
      </c>
    </row>
    <row r="51" spans="1:14" ht="12.75">
      <c r="A51" s="47">
        <v>341</v>
      </c>
      <c r="B51" s="48" t="s">
        <v>410</v>
      </c>
      <c r="C51" s="48">
        <v>3412221</v>
      </c>
      <c r="D51" s="49" t="s">
        <v>361</v>
      </c>
      <c r="E51" s="49" t="s">
        <v>432</v>
      </c>
      <c r="F51" s="50">
        <v>193</v>
      </c>
      <c r="G51" s="51">
        <v>0</v>
      </c>
      <c r="H51" s="51">
        <v>0</v>
      </c>
      <c r="I51" s="52">
        <v>0</v>
      </c>
      <c r="J51" s="53">
        <f t="shared" si="0"/>
        <v>259585</v>
      </c>
      <c r="K51" s="54">
        <f t="shared" si="1"/>
        <v>0</v>
      </c>
      <c r="L51" s="55">
        <f t="shared" si="2"/>
        <v>0</v>
      </c>
      <c r="M51" s="56">
        <f t="shared" si="3"/>
        <v>259585</v>
      </c>
      <c r="N51">
        <f>VLOOKUP(C51,'Annex A'!B:W,22,FALSE)</f>
        <v>0</v>
      </c>
    </row>
    <row r="52" spans="1:14" ht="12.75">
      <c r="A52" s="47">
        <v>341</v>
      </c>
      <c r="B52" s="48" t="s">
        <v>410</v>
      </c>
      <c r="C52" s="48">
        <v>3412222</v>
      </c>
      <c r="D52" s="49" t="s">
        <v>360</v>
      </c>
      <c r="E52" s="49" t="s">
        <v>432</v>
      </c>
      <c r="F52" s="50">
        <v>155</v>
      </c>
      <c r="G52" s="51">
        <v>0</v>
      </c>
      <c r="H52" s="51">
        <v>0</v>
      </c>
      <c r="I52" s="52">
        <v>2</v>
      </c>
      <c r="J52" s="53">
        <f t="shared" si="0"/>
        <v>208475</v>
      </c>
      <c r="K52" s="54">
        <f t="shared" si="1"/>
        <v>0</v>
      </c>
      <c r="L52" s="55">
        <f t="shared" si="2"/>
        <v>4690</v>
      </c>
      <c r="M52" s="56">
        <f t="shared" si="3"/>
        <v>213165</v>
      </c>
      <c r="N52">
        <f>VLOOKUP(C52,'Annex A'!B:W,22,FALSE)</f>
        <v>0</v>
      </c>
    </row>
    <row r="53" spans="1:14" ht="12.75">
      <c r="A53" s="47">
        <v>341</v>
      </c>
      <c r="B53" s="48" t="s">
        <v>410</v>
      </c>
      <c r="C53" s="48">
        <v>3412223</v>
      </c>
      <c r="D53" s="49" t="s">
        <v>252</v>
      </c>
      <c r="E53" s="49" t="s">
        <v>435</v>
      </c>
      <c r="F53" s="50">
        <v>189</v>
      </c>
      <c r="G53" s="51">
        <v>0</v>
      </c>
      <c r="H53" s="51">
        <v>0</v>
      </c>
      <c r="I53" s="52">
        <v>3</v>
      </c>
      <c r="J53" s="53">
        <f t="shared" si="0"/>
        <v>254205</v>
      </c>
      <c r="K53" s="54">
        <f t="shared" si="1"/>
        <v>0</v>
      </c>
      <c r="L53" s="55">
        <f t="shared" si="2"/>
        <v>7035</v>
      </c>
      <c r="M53" s="56">
        <f t="shared" si="3"/>
        <v>261240</v>
      </c>
      <c r="N53" t="e">
        <f>VLOOKUP(C53,'Annex A'!B:W,22,FALSE)</f>
        <v>#N/A</v>
      </c>
    </row>
    <row r="54" spans="1:14" ht="12.75">
      <c r="A54" s="47">
        <v>341</v>
      </c>
      <c r="B54" s="48" t="s">
        <v>410</v>
      </c>
      <c r="C54" s="48">
        <v>3412226</v>
      </c>
      <c r="D54" s="49" t="s">
        <v>359</v>
      </c>
      <c r="E54" s="49" t="s">
        <v>432</v>
      </c>
      <c r="F54" s="50">
        <v>127</v>
      </c>
      <c r="G54" s="51">
        <v>0</v>
      </c>
      <c r="H54" s="51">
        <v>3</v>
      </c>
      <c r="I54" s="52">
        <v>6</v>
      </c>
      <c r="J54" s="53">
        <f t="shared" si="0"/>
        <v>170815</v>
      </c>
      <c r="K54" s="54">
        <f t="shared" si="1"/>
        <v>930</v>
      </c>
      <c r="L54" s="55">
        <f t="shared" si="2"/>
        <v>14070</v>
      </c>
      <c r="M54" s="56">
        <f t="shared" si="3"/>
        <v>185815</v>
      </c>
      <c r="N54">
        <f>VLOOKUP(C54,'Annex A'!B:W,22,FALSE)</f>
        <v>0</v>
      </c>
    </row>
    <row r="55" spans="1:14" ht="12.75">
      <c r="A55" s="47">
        <v>341</v>
      </c>
      <c r="B55" s="48" t="s">
        <v>410</v>
      </c>
      <c r="C55" s="48">
        <v>3412227</v>
      </c>
      <c r="D55" s="49" t="s">
        <v>358</v>
      </c>
      <c r="E55" s="49" t="s">
        <v>432</v>
      </c>
      <c r="F55" s="50">
        <v>187</v>
      </c>
      <c r="G55" s="51">
        <v>0</v>
      </c>
      <c r="H55" s="51">
        <v>0</v>
      </c>
      <c r="I55" s="52">
        <v>2</v>
      </c>
      <c r="J55" s="53">
        <f t="shared" si="0"/>
        <v>251515</v>
      </c>
      <c r="K55" s="54">
        <f t="shared" si="1"/>
        <v>0</v>
      </c>
      <c r="L55" s="55">
        <f t="shared" si="2"/>
        <v>4690</v>
      </c>
      <c r="M55" s="56">
        <f t="shared" si="3"/>
        <v>256205</v>
      </c>
      <c r="N55">
        <f>VLOOKUP(C55,'Annex A'!B:W,22,FALSE)</f>
        <v>0</v>
      </c>
    </row>
    <row r="56" spans="1:14" ht="12.75">
      <c r="A56" s="47">
        <v>341</v>
      </c>
      <c r="B56" s="48" t="s">
        <v>410</v>
      </c>
      <c r="C56" s="48">
        <v>3412229</v>
      </c>
      <c r="D56" s="49" t="s">
        <v>357</v>
      </c>
      <c r="E56" s="49" t="s">
        <v>432</v>
      </c>
      <c r="F56" s="50">
        <v>210</v>
      </c>
      <c r="G56" s="51">
        <v>0</v>
      </c>
      <c r="H56" s="51">
        <v>0</v>
      </c>
      <c r="I56" s="52">
        <v>2</v>
      </c>
      <c r="J56" s="53">
        <f t="shared" si="0"/>
        <v>282450</v>
      </c>
      <c r="K56" s="54">
        <f t="shared" si="1"/>
        <v>0</v>
      </c>
      <c r="L56" s="55">
        <f t="shared" si="2"/>
        <v>4690</v>
      </c>
      <c r="M56" s="56">
        <f t="shared" si="3"/>
        <v>287140</v>
      </c>
      <c r="N56">
        <f>VLOOKUP(C56,'Annex A'!B:W,22,FALSE)</f>
        <v>0</v>
      </c>
    </row>
    <row r="57" spans="1:14" ht="12.75">
      <c r="A57" s="47">
        <v>341</v>
      </c>
      <c r="B57" s="48" t="s">
        <v>410</v>
      </c>
      <c r="C57" s="48">
        <v>3412230</v>
      </c>
      <c r="D57" s="49" t="s">
        <v>356</v>
      </c>
      <c r="E57" s="49" t="s">
        <v>432</v>
      </c>
      <c r="F57" s="50">
        <v>207</v>
      </c>
      <c r="G57" s="51">
        <v>0</v>
      </c>
      <c r="H57" s="51">
        <v>0</v>
      </c>
      <c r="I57" s="52">
        <v>2</v>
      </c>
      <c r="J57" s="53">
        <f t="shared" si="0"/>
        <v>278415</v>
      </c>
      <c r="K57" s="54">
        <f t="shared" si="1"/>
        <v>0</v>
      </c>
      <c r="L57" s="55">
        <f t="shared" si="2"/>
        <v>4690</v>
      </c>
      <c r="M57" s="56">
        <f t="shared" si="3"/>
        <v>283105</v>
      </c>
      <c r="N57">
        <f>VLOOKUP(C57,'Annex A'!B:W,22,FALSE)</f>
        <v>0</v>
      </c>
    </row>
    <row r="58" spans="1:14" ht="12.75">
      <c r="A58" s="47">
        <v>341</v>
      </c>
      <c r="B58" s="48" t="s">
        <v>410</v>
      </c>
      <c r="C58" s="48">
        <v>3412232</v>
      </c>
      <c r="D58" s="49" t="s">
        <v>355</v>
      </c>
      <c r="E58" s="49" t="s">
        <v>434</v>
      </c>
      <c r="F58" s="50">
        <v>94</v>
      </c>
      <c r="G58" s="51">
        <v>0</v>
      </c>
      <c r="H58" s="51">
        <v>0</v>
      </c>
      <c r="I58" s="52">
        <v>0</v>
      </c>
      <c r="J58" s="53">
        <f t="shared" si="0"/>
        <v>126430</v>
      </c>
      <c r="K58" s="54">
        <f t="shared" si="1"/>
        <v>0</v>
      </c>
      <c r="L58" s="55">
        <f t="shared" si="2"/>
        <v>0</v>
      </c>
      <c r="M58" s="56">
        <f t="shared" si="3"/>
        <v>126430</v>
      </c>
      <c r="N58">
        <f>VLOOKUP(C58,'Annex A'!B:W,22,FALSE)</f>
        <v>0</v>
      </c>
    </row>
    <row r="59" spans="1:14" ht="12.75">
      <c r="A59" s="47">
        <v>341</v>
      </c>
      <c r="B59" s="48" t="s">
        <v>410</v>
      </c>
      <c r="C59" s="48">
        <v>3412233</v>
      </c>
      <c r="D59" s="49" t="s">
        <v>354</v>
      </c>
      <c r="E59" s="49" t="s">
        <v>434</v>
      </c>
      <c r="F59" s="50">
        <v>91</v>
      </c>
      <c r="G59" s="51">
        <v>0</v>
      </c>
      <c r="H59" s="51">
        <v>1</v>
      </c>
      <c r="I59" s="52">
        <v>5</v>
      </c>
      <c r="J59" s="53">
        <f t="shared" si="0"/>
        <v>122395</v>
      </c>
      <c r="K59" s="54">
        <f t="shared" si="1"/>
        <v>310</v>
      </c>
      <c r="L59" s="55">
        <f t="shared" si="2"/>
        <v>11725</v>
      </c>
      <c r="M59" s="56">
        <f t="shared" si="3"/>
        <v>134430</v>
      </c>
      <c r="N59">
        <f>VLOOKUP(C59,'Annex A'!B:W,22,FALSE)</f>
        <v>0</v>
      </c>
    </row>
    <row r="60" spans="1:14" ht="12.75">
      <c r="A60" s="47">
        <v>341</v>
      </c>
      <c r="B60" s="48" t="s">
        <v>410</v>
      </c>
      <c r="C60" s="48">
        <v>3412234</v>
      </c>
      <c r="D60" s="49" t="s">
        <v>353</v>
      </c>
      <c r="E60" s="49" t="s">
        <v>434</v>
      </c>
      <c r="F60" s="50">
        <v>139</v>
      </c>
      <c r="G60" s="51">
        <v>0</v>
      </c>
      <c r="H60" s="51">
        <v>1</v>
      </c>
      <c r="I60" s="52">
        <v>1</v>
      </c>
      <c r="J60" s="53">
        <f t="shared" si="0"/>
        <v>186955</v>
      </c>
      <c r="K60" s="54">
        <f t="shared" si="1"/>
        <v>310</v>
      </c>
      <c r="L60" s="55">
        <f t="shared" si="2"/>
        <v>2345</v>
      </c>
      <c r="M60" s="56">
        <f t="shared" si="3"/>
        <v>189610</v>
      </c>
      <c r="N60">
        <f>VLOOKUP(C60,'Annex A'!B:W,22,FALSE)</f>
        <v>0</v>
      </c>
    </row>
    <row r="61" spans="1:14" ht="12.75">
      <c r="A61" s="47">
        <v>341</v>
      </c>
      <c r="B61" s="48" t="s">
        <v>410</v>
      </c>
      <c r="C61" s="48">
        <v>3412235</v>
      </c>
      <c r="D61" s="49" t="s">
        <v>352</v>
      </c>
      <c r="E61" s="49" t="s">
        <v>432</v>
      </c>
      <c r="F61" s="50">
        <v>101</v>
      </c>
      <c r="G61" s="51">
        <v>0</v>
      </c>
      <c r="H61" s="51">
        <v>0</v>
      </c>
      <c r="I61" s="52">
        <v>2</v>
      </c>
      <c r="J61" s="53">
        <f t="shared" si="0"/>
        <v>135845</v>
      </c>
      <c r="K61" s="54">
        <f t="shared" si="1"/>
        <v>0</v>
      </c>
      <c r="L61" s="55">
        <f t="shared" si="2"/>
        <v>4690</v>
      </c>
      <c r="M61" s="56">
        <f t="shared" si="3"/>
        <v>140535</v>
      </c>
      <c r="N61">
        <f>VLOOKUP(C61,'Annex A'!B:W,22,FALSE)</f>
        <v>0</v>
      </c>
    </row>
    <row r="62" spans="1:14" ht="12.75">
      <c r="A62" s="47">
        <v>341</v>
      </c>
      <c r="B62" s="48" t="s">
        <v>410</v>
      </c>
      <c r="C62" s="48">
        <v>3412236</v>
      </c>
      <c r="D62" s="49" t="s">
        <v>351</v>
      </c>
      <c r="E62" s="49" t="s">
        <v>432</v>
      </c>
      <c r="F62" s="50">
        <v>192</v>
      </c>
      <c r="G62" s="51">
        <v>0</v>
      </c>
      <c r="H62" s="51">
        <v>0</v>
      </c>
      <c r="I62" s="52">
        <v>0</v>
      </c>
      <c r="J62" s="53">
        <f t="shared" si="0"/>
        <v>258240</v>
      </c>
      <c r="K62" s="54">
        <f t="shared" si="1"/>
        <v>0</v>
      </c>
      <c r="L62" s="55">
        <f t="shared" si="2"/>
        <v>0</v>
      </c>
      <c r="M62" s="56">
        <f t="shared" si="3"/>
        <v>258240</v>
      </c>
      <c r="N62">
        <f>VLOOKUP(C62,'Annex A'!B:W,22,FALSE)</f>
        <v>0</v>
      </c>
    </row>
    <row r="63" spans="1:14" ht="12.75">
      <c r="A63" s="47">
        <v>341</v>
      </c>
      <c r="B63" s="48" t="s">
        <v>410</v>
      </c>
      <c r="C63" s="48">
        <v>3412237</v>
      </c>
      <c r="D63" s="49" t="s">
        <v>350</v>
      </c>
      <c r="E63" s="49" t="s">
        <v>432</v>
      </c>
      <c r="F63" s="50">
        <v>76</v>
      </c>
      <c r="G63" s="51">
        <v>0</v>
      </c>
      <c r="H63" s="51">
        <v>0</v>
      </c>
      <c r="I63" s="52">
        <v>3</v>
      </c>
      <c r="J63" s="53">
        <f t="shared" si="0"/>
        <v>102220</v>
      </c>
      <c r="K63" s="54">
        <f t="shared" si="1"/>
        <v>0</v>
      </c>
      <c r="L63" s="55">
        <f t="shared" si="2"/>
        <v>7035</v>
      </c>
      <c r="M63" s="56">
        <f t="shared" si="3"/>
        <v>109255</v>
      </c>
      <c r="N63">
        <f>VLOOKUP(C63,'Annex A'!B:W,22,FALSE)</f>
        <v>0</v>
      </c>
    </row>
    <row r="64" spans="1:14" ht="12.75">
      <c r="A64" s="47">
        <v>341</v>
      </c>
      <c r="B64" s="48" t="s">
        <v>410</v>
      </c>
      <c r="C64" s="48">
        <v>3412238</v>
      </c>
      <c r="D64" s="49" t="s">
        <v>349</v>
      </c>
      <c r="E64" s="49" t="s">
        <v>432</v>
      </c>
      <c r="F64" s="50">
        <v>141</v>
      </c>
      <c r="G64" s="51">
        <v>0</v>
      </c>
      <c r="H64" s="51">
        <v>2</v>
      </c>
      <c r="I64" s="52">
        <v>3</v>
      </c>
      <c r="J64" s="53">
        <f t="shared" si="0"/>
        <v>189645</v>
      </c>
      <c r="K64" s="54">
        <f t="shared" si="1"/>
        <v>620</v>
      </c>
      <c r="L64" s="55">
        <f t="shared" si="2"/>
        <v>7035</v>
      </c>
      <c r="M64" s="56">
        <f t="shared" si="3"/>
        <v>197300</v>
      </c>
      <c r="N64">
        <f>VLOOKUP(C64,'Annex A'!B:W,22,FALSE)</f>
        <v>0</v>
      </c>
    </row>
    <row r="65" spans="1:14" ht="12.75">
      <c r="A65" s="47">
        <v>341</v>
      </c>
      <c r="B65" s="48" t="s">
        <v>410</v>
      </c>
      <c r="C65" s="48">
        <v>3412239</v>
      </c>
      <c r="D65" s="49" t="s">
        <v>348</v>
      </c>
      <c r="E65" s="49" t="s">
        <v>434</v>
      </c>
      <c r="F65" s="50">
        <v>73</v>
      </c>
      <c r="G65" s="51">
        <v>0</v>
      </c>
      <c r="H65" s="51">
        <v>2</v>
      </c>
      <c r="I65" s="52">
        <v>0</v>
      </c>
      <c r="J65" s="53">
        <f t="shared" si="0"/>
        <v>98185</v>
      </c>
      <c r="K65" s="54">
        <f t="shared" si="1"/>
        <v>620</v>
      </c>
      <c r="L65" s="55">
        <f t="shared" si="2"/>
        <v>0</v>
      </c>
      <c r="M65" s="56">
        <f t="shared" si="3"/>
        <v>98805</v>
      </c>
      <c r="N65">
        <f>VLOOKUP(C65,'Annex A'!B:W,22,FALSE)</f>
        <v>0</v>
      </c>
    </row>
    <row r="66" spans="1:14" ht="12.75">
      <c r="A66" s="47">
        <v>341</v>
      </c>
      <c r="B66" s="48" t="s">
        <v>410</v>
      </c>
      <c r="C66" s="48">
        <v>3412240</v>
      </c>
      <c r="D66" s="49" t="s">
        <v>347</v>
      </c>
      <c r="E66" s="49" t="s">
        <v>432</v>
      </c>
      <c r="F66" s="50">
        <v>218</v>
      </c>
      <c r="G66" s="51">
        <v>0</v>
      </c>
      <c r="H66" s="51">
        <v>2</v>
      </c>
      <c r="I66" s="52">
        <v>2</v>
      </c>
      <c r="J66" s="53">
        <f t="shared" si="0"/>
        <v>293210</v>
      </c>
      <c r="K66" s="54">
        <f t="shared" si="1"/>
        <v>620</v>
      </c>
      <c r="L66" s="55">
        <f t="shared" si="2"/>
        <v>4690</v>
      </c>
      <c r="M66" s="56">
        <f t="shared" si="3"/>
        <v>298520</v>
      </c>
      <c r="N66">
        <f>VLOOKUP(C66,'Annex A'!B:W,22,FALSE)</f>
        <v>0</v>
      </c>
    </row>
    <row r="67" spans="1:14" ht="12.75">
      <c r="A67" s="47">
        <v>341</v>
      </c>
      <c r="B67" s="48" t="s">
        <v>410</v>
      </c>
      <c r="C67" s="48">
        <v>3412241</v>
      </c>
      <c r="D67" s="49" t="s">
        <v>346</v>
      </c>
      <c r="E67" s="49" t="s">
        <v>432</v>
      </c>
      <c r="F67" s="50">
        <v>106</v>
      </c>
      <c r="G67" s="51">
        <v>0</v>
      </c>
      <c r="H67" s="51">
        <v>1</v>
      </c>
      <c r="I67" s="52">
        <v>4</v>
      </c>
      <c r="J67" s="53">
        <f aca="true" t="shared" si="4" ref="J67:J130">1345*F67+955*G67</f>
        <v>142570</v>
      </c>
      <c r="K67" s="54">
        <f aca="true" t="shared" si="5" ref="K67:K130">310*H67</f>
        <v>310</v>
      </c>
      <c r="L67" s="55">
        <f aca="true" t="shared" si="6" ref="L67:L130">2345*I67</f>
        <v>9380</v>
      </c>
      <c r="M67" s="56">
        <f aca="true" t="shared" si="7" ref="M67:M130">J67+K67+L67</f>
        <v>152260</v>
      </c>
      <c r="N67">
        <f>VLOOKUP(C67,'Annex A'!B:W,22,FALSE)</f>
        <v>0</v>
      </c>
    </row>
    <row r="68" spans="1:14" ht="12.75">
      <c r="A68" s="47">
        <v>341</v>
      </c>
      <c r="B68" s="48" t="s">
        <v>410</v>
      </c>
      <c r="C68" s="48">
        <v>3412242</v>
      </c>
      <c r="D68" s="49" t="s">
        <v>345</v>
      </c>
      <c r="E68" s="49" t="s">
        <v>432</v>
      </c>
      <c r="F68" s="50">
        <v>162.5</v>
      </c>
      <c r="G68" s="51">
        <v>0</v>
      </c>
      <c r="H68" s="51">
        <v>0</v>
      </c>
      <c r="I68" s="52">
        <v>6</v>
      </c>
      <c r="J68" s="53">
        <f t="shared" si="4"/>
        <v>218562.5</v>
      </c>
      <c r="K68" s="54">
        <f t="shared" si="5"/>
        <v>0</v>
      </c>
      <c r="L68" s="55">
        <f t="shared" si="6"/>
        <v>14070</v>
      </c>
      <c r="M68" s="56">
        <f t="shared" si="7"/>
        <v>232632.5</v>
      </c>
      <c r="N68">
        <f>VLOOKUP(C68,'Annex A'!B:W,22,FALSE)</f>
        <v>0</v>
      </c>
    </row>
    <row r="69" spans="1:14" ht="12.75">
      <c r="A69" s="47">
        <v>341</v>
      </c>
      <c r="B69" s="48" t="s">
        <v>410</v>
      </c>
      <c r="C69" s="48">
        <v>3413001</v>
      </c>
      <c r="D69" s="49" t="s">
        <v>344</v>
      </c>
      <c r="E69" s="49" t="s">
        <v>433</v>
      </c>
      <c r="F69" s="50">
        <v>113</v>
      </c>
      <c r="G69" s="51">
        <v>0</v>
      </c>
      <c r="H69" s="51">
        <v>0</v>
      </c>
      <c r="I69" s="52">
        <v>0</v>
      </c>
      <c r="J69" s="53">
        <f t="shared" si="4"/>
        <v>151985</v>
      </c>
      <c r="K69" s="54">
        <f t="shared" si="5"/>
        <v>0</v>
      </c>
      <c r="L69" s="55">
        <f t="shared" si="6"/>
        <v>0</v>
      </c>
      <c r="M69" s="56">
        <f t="shared" si="7"/>
        <v>151985</v>
      </c>
      <c r="N69">
        <f>VLOOKUP(C69,'Annex A'!B:W,22,FALSE)</f>
        <v>0</v>
      </c>
    </row>
    <row r="70" spans="1:14" ht="12.75">
      <c r="A70" s="47">
        <v>341</v>
      </c>
      <c r="B70" s="48" t="s">
        <v>410</v>
      </c>
      <c r="C70" s="48">
        <v>3413011</v>
      </c>
      <c r="D70" s="49" t="s">
        <v>279</v>
      </c>
      <c r="E70" s="49" t="s">
        <v>435</v>
      </c>
      <c r="F70" s="50">
        <v>204</v>
      </c>
      <c r="G70" s="51">
        <v>0</v>
      </c>
      <c r="H70" s="51">
        <v>0</v>
      </c>
      <c r="I70" s="52">
        <v>2</v>
      </c>
      <c r="J70" s="53">
        <f t="shared" si="4"/>
        <v>274380</v>
      </c>
      <c r="K70" s="54">
        <f t="shared" si="5"/>
        <v>0</v>
      </c>
      <c r="L70" s="55">
        <f t="shared" si="6"/>
        <v>4690</v>
      </c>
      <c r="M70" s="56">
        <f t="shared" si="7"/>
        <v>279070</v>
      </c>
      <c r="N70" t="e">
        <f>VLOOKUP(C70,'Annex A'!B:W,22,FALSE)</f>
        <v>#N/A</v>
      </c>
    </row>
    <row r="71" spans="1:14" ht="12.75">
      <c r="A71" s="47">
        <v>341</v>
      </c>
      <c r="B71" s="48" t="s">
        <v>410</v>
      </c>
      <c r="C71" s="48">
        <v>3413015</v>
      </c>
      <c r="D71" s="49" t="s">
        <v>343</v>
      </c>
      <c r="E71" s="49" t="s">
        <v>433</v>
      </c>
      <c r="F71" s="50">
        <v>78</v>
      </c>
      <c r="G71" s="51">
        <v>0</v>
      </c>
      <c r="H71" s="51">
        <v>0</v>
      </c>
      <c r="I71" s="52">
        <v>0</v>
      </c>
      <c r="J71" s="53">
        <f t="shared" si="4"/>
        <v>104910</v>
      </c>
      <c r="K71" s="54">
        <f t="shared" si="5"/>
        <v>0</v>
      </c>
      <c r="L71" s="55">
        <f t="shared" si="6"/>
        <v>0</v>
      </c>
      <c r="M71" s="56">
        <f t="shared" si="7"/>
        <v>104910</v>
      </c>
      <c r="N71">
        <f>VLOOKUP(C71,'Annex A'!B:W,22,FALSE)</f>
        <v>0</v>
      </c>
    </row>
    <row r="72" spans="1:14" ht="12.75">
      <c r="A72" s="47">
        <v>341</v>
      </c>
      <c r="B72" s="48" t="s">
        <v>410</v>
      </c>
      <c r="C72" s="48">
        <v>3413020</v>
      </c>
      <c r="D72" s="49" t="s">
        <v>278</v>
      </c>
      <c r="E72" s="49" t="s">
        <v>435</v>
      </c>
      <c r="F72" s="50">
        <v>157</v>
      </c>
      <c r="G72" s="51">
        <v>0</v>
      </c>
      <c r="H72" s="51">
        <v>0</v>
      </c>
      <c r="I72" s="52">
        <v>0</v>
      </c>
      <c r="J72" s="53">
        <f t="shared" si="4"/>
        <v>211165</v>
      </c>
      <c r="K72" s="54">
        <f t="shared" si="5"/>
        <v>0</v>
      </c>
      <c r="L72" s="55">
        <f t="shared" si="6"/>
        <v>0</v>
      </c>
      <c r="M72" s="56">
        <f t="shared" si="7"/>
        <v>211165</v>
      </c>
      <c r="N72" t="e">
        <f>VLOOKUP(C72,'Annex A'!B:W,22,FALSE)</f>
        <v>#N/A</v>
      </c>
    </row>
    <row r="73" spans="1:14" ht="12.75">
      <c r="A73" s="47">
        <v>341</v>
      </c>
      <c r="B73" s="48" t="s">
        <v>410</v>
      </c>
      <c r="C73" s="48">
        <v>3413021</v>
      </c>
      <c r="D73" s="49" t="s">
        <v>342</v>
      </c>
      <c r="E73" s="49" t="s">
        <v>432</v>
      </c>
      <c r="F73" s="50">
        <v>185</v>
      </c>
      <c r="G73" s="51">
        <v>0</v>
      </c>
      <c r="H73" s="51">
        <v>1</v>
      </c>
      <c r="I73" s="52">
        <v>4</v>
      </c>
      <c r="J73" s="53">
        <f t="shared" si="4"/>
        <v>248825</v>
      </c>
      <c r="K73" s="54">
        <f t="shared" si="5"/>
        <v>310</v>
      </c>
      <c r="L73" s="55">
        <f t="shared" si="6"/>
        <v>9380</v>
      </c>
      <c r="M73" s="56">
        <f t="shared" si="7"/>
        <v>258515</v>
      </c>
      <c r="N73">
        <f>VLOOKUP(C73,'Annex A'!B:W,22,FALSE)</f>
        <v>0</v>
      </c>
    </row>
    <row r="74" spans="1:14" ht="12.75">
      <c r="A74" s="47">
        <v>341</v>
      </c>
      <c r="B74" s="48" t="s">
        <v>410</v>
      </c>
      <c r="C74" s="48">
        <v>3413022</v>
      </c>
      <c r="D74" s="49" t="s">
        <v>341</v>
      </c>
      <c r="E74" s="49" t="s">
        <v>432</v>
      </c>
      <c r="F74" s="50">
        <v>185</v>
      </c>
      <c r="G74" s="51">
        <v>0</v>
      </c>
      <c r="H74" s="51">
        <v>0</v>
      </c>
      <c r="I74" s="52">
        <v>0</v>
      </c>
      <c r="J74" s="53">
        <f t="shared" si="4"/>
        <v>248825</v>
      </c>
      <c r="K74" s="54">
        <f t="shared" si="5"/>
        <v>0</v>
      </c>
      <c r="L74" s="55">
        <f t="shared" si="6"/>
        <v>0</v>
      </c>
      <c r="M74" s="56">
        <f t="shared" si="7"/>
        <v>248825</v>
      </c>
      <c r="N74">
        <f>VLOOKUP(C74,'Annex A'!B:W,22,FALSE)</f>
        <v>0</v>
      </c>
    </row>
    <row r="75" spans="1:14" ht="12.75">
      <c r="A75" s="47">
        <v>341</v>
      </c>
      <c r="B75" s="48" t="s">
        <v>410</v>
      </c>
      <c r="C75" s="48">
        <v>3413023</v>
      </c>
      <c r="D75" s="49" t="s">
        <v>340</v>
      </c>
      <c r="E75" s="49" t="s">
        <v>432</v>
      </c>
      <c r="F75" s="50">
        <v>170</v>
      </c>
      <c r="G75" s="51">
        <v>0</v>
      </c>
      <c r="H75" s="51">
        <v>2</v>
      </c>
      <c r="I75" s="52">
        <v>3</v>
      </c>
      <c r="J75" s="53">
        <f t="shared" si="4"/>
        <v>228650</v>
      </c>
      <c r="K75" s="54">
        <f t="shared" si="5"/>
        <v>620</v>
      </c>
      <c r="L75" s="55">
        <f t="shared" si="6"/>
        <v>7035</v>
      </c>
      <c r="M75" s="56">
        <f t="shared" si="7"/>
        <v>236305</v>
      </c>
      <c r="N75">
        <f>VLOOKUP(C75,'Annex A'!B:W,22,FALSE)</f>
        <v>0</v>
      </c>
    </row>
    <row r="76" spans="1:14" ht="12.75">
      <c r="A76" s="47">
        <v>341</v>
      </c>
      <c r="B76" s="48" t="s">
        <v>410</v>
      </c>
      <c r="C76" s="48">
        <v>3413024</v>
      </c>
      <c r="D76" s="49" t="s">
        <v>339</v>
      </c>
      <c r="E76" s="49" t="s">
        <v>434</v>
      </c>
      <c r="F76" s="50">
        <v>143</v>
      </c>
      <c r="G76" s="51">
        <v>0</v>
      </c>
      <c r="H76" s="51">
        <v>0</v>
      </c>
      <c r="I76" s="52">
        <v>0</v>
      </c>
      <c r="J76" s="53">
        <f t="shared" si="4"/>
        <v>192335</v>
      </c>
      <c r="K76" s="54">
        <f t="shared" si="5"/>
        <v>0</v>
      </c>
      <c r="L76" s="55">
        <f t="shared" si="6"/>
        <v>0</v>
      </c>
      <c r="M76" s="56">
        <f t="shared" si="7"/>
        <v>192335</v>
      </c>
      <c r="N76">
        <f>VLOOKUP(C76,'Annex A'!B:W,22,FALSE)</f>
        <v>0</v>
      </c>
    </row>
    <row r="77" spans="1:14" ht="12.75">
      <c r="A77" s="47">
        <v>341</v>
      </c>
      <c r="B77" s="48" t="s">
        <v>410</v>
      </c>
      <c r="C77" s="48">
        <v>3413025</v>
      </c>
      <c r="D77" s="49" t="s">
        <v>338</v>
      </c>
      <c r="E77" s="49" t="s">
        <v>432</v>
      </c>
      <c r="F77" s="50">
        <v>136</v>
      </c>
      <c r="G77" s="51">
        <v>0</v>
      </c>
      <c r="H77" s="51">
        <v>0</v>
      </c>
      <c r="I77" s="52">
        <v>3</v>
      </c>
      <c r="J77" s="53">
        <f t="shared" si="4"/>
        <v>182920</v>
      </c>
      <c r="K77" s="54">
        <f t="shared" si="5"/>
        <v>0</v>
      </c>
      <c r="L77" s="55">
        <f t="shared" si="6"/>
        <v>7035</v>
      </c>
      <c r="M77" s="56">
        <f t="shared" si="7"/>
        <v>189955</v>
      </c>
      <c r="N77">
        <f>VLOOKUP(C77,'Annex A'!B:W,22,FALSE)</f>
        <v>0</v>
      </c>
    </row>
    <row r="78" spans="1:14" ht="12.75">
      <c r="A78" s="47">
        <v>341</v>
      </c>
      <c r="B78" s="48" t="s">
        <v>410</v>
      </c>
      <c r="C78" s="48">
        <v>3413026</v>
      </c>
      <c r="D78" s="49" t="s">
        <v>337</v>
      </c>
      <c r="E78" s="49" t="s">
        <v>432</v>
      </c>
      <c r="F78" s="50">
        <v>113</v>
      </c>
      <c r="G78" s="51">
        <v>0</v>
      </c>
      <c r="H78" s="51">
        <v>1</v>
      </c>
      <c r="I78" s="52">
        <v>1</v>
      </c>
      <c r="J78" s="53">
        <f t="shared" si="4"/>
        <v>151985</v>
      </c>
      <c r="K78" s="54">
        <f t="shared" si="5"/>
        <v>310</v>
      </c>
      <c r="L78" s="55">
        <f t="shared" si="6"/>
        <v>2345</v>
      </c>
      <c r="M78" s="56">
        <f t="shared" si="7"/>
        <v>154640</v>
      </c>
      <c r="N78">
        <f>VLOOKUP(C78,'Annex A'!B:W,22,FALSE)</f>
        <v>0</v>
      </c>
    </row>
    <row r="79" spans="1:14" ht="12.75">
      <c r="A79" s="47">
        <v>341</v>
      </c>
      <c r="B79" s="48" t="s">
        <v>410</v>
      </c>
      <c r="C79" s="48">
        <v>3413306</v>
      </c>
      <c r="D79" s="49" t="s">
        <v>277</v>
      </c>
      <c r="E79" s="49" t="s">
        <v>435</v>
      </c>
      <c r="F79" s="50">
        <v>12</v>
      </c>
      <c r="G79" s="51">
        <v>0</v>
      </c>
      <c r="H79" s="51">
        <v>2</v>
      </c>
      <c r="I79" s="52">
        <v>10</v>
      </c>
      <c r="J79" s="53">
        <f t="shared" si="4"/>
        <v>16140</v>
      </c>
      <c r="K79" s="54">
        <f t="shared" si="5"/>
        <v>620</v>
      </c>
      <c r="L79" s="55">
        <f t="shared" si="6"/>
        <v>23450</v>
      </c>
      <c r="M79" s="56">
        <f t="shared" si="7"/>
        <v>40210</v>
      </c>
      <c r="N79" t="e">
        <f>VLOOKUP(C79,'Annex A'!B:W,22,FALSE)</f>
        <v>#N/A</v>
      </c>
    </row>
    <row r="80" spans="1:14" ht="12.75">
      <c r="A80" s="47">
        <v>341</v>
      </c>
      <c r="B80" s="48" t="s">
        <v>410</v>
      </c>
      <c r="C80" s="48">
        <v>3413310</v>
      </c>
      <c r="D80" s="49" t="s">
        <v>336</v>
      </c>
      <c r="E80" s="49" t="s">
        <v>434</v>
      </c>
      <c r="F80" s="50">
        <v>123</v>
      </c>
      <c r="G80" s="51">
        <v>0</v>
      </c>
      <c r="H80" s="51">
        <v>3</v>
      </c>
      <c r="I80" s="52">
        <v>3</v>
      </c>
      <c r="J80" s="53">
        <f t="shared" si="4"/>
        <v>165435</v>
      </c>
      <c r="K80" s="54">
        <f t="shared" si="5"/>
        <v>930</v>
      </c>
      <c r="L80" s="55">
        <f t="shared" si="6"/>
        <v>7035</v>
      </c>
      <c r="M80" s="56">
        <f t="shared" si="7"/>
        <v>173400</v>
      </c>
      <c r="N80">
        <f>VLOOKUP(C80,'Annex A'!B:W,22,FALSE)</f>
        <v>0</v>
      </c>
    </row>
    <row r="81" spans="1:14" ht="12.75">
      <c r="A81" s="47">
        <v>341</v>
      </c>
      <c r="B81" s="48" t="s">
        <v>410</v>
      </c>
      <c r="C81" s="48">
        <v>3413327</v>
      </c>
      <c r="D81" s="49" t="s">
        <v>335</v>
      </c>
      <c r="E81" s="49" t="s">
        <v>434</v>
      </c>
      <c r="F81" s="50">
        <v>22</v>
      </c>
      <c r="G81" s="51">
        <v>0</v>
      </c>
      <c r="H81" s="51">
        <v>0</v>
      </c>
      <c r="I81" s="52">
        <v>3</v>
      </c>
      <c r="J81" s="53">
        <f t="shared" si="4"/>
        <v>29590</v>
      </c>
      <c r="K81" s="54">
        <f t="shared" si="5"/>
        <v>0</v>
      </c>
      <c r="L81" s="55">
        <f t="shared" si="6"/>
        <v>7035</v>
      </c>
      <c r="M81" s="56">
        <f t="shared" si="7"/>
        <v>36625</v>
      </c>
      <c r="N81">
        <f>VLOOKUP(C81,'Annex A'!B:W,22,FALSE)</f>
        <v>0</v>
      </c>
    </row>
    <row r="82" spans="1:14" ht="12.75">
      <c r="A82" s="47">
        <v>341</v>
      </c>
      <c r="B82" s="48" t="s">
        <v>410</v>
      </c>
      <c r="C82" s="48">
        <v>3413329</v>
      </c>
      <c r="D82" s="49" t="s">
        <v>334</v>
      </c>
      <c r="E82" s="49" t="s">
        <v>434</v>
      </c>
      <c r="F82" s="50">
        <v>14</v>
      </c>
      <c r="G82" s="51">
        <v>0</v>
      </c>
      <c r="H82" s="51">
        <v>0</v>
      </c>
      <c r="I82" s="52">
        <v>6</v>
      </c>
      <c r="J82" s="53">
        <f t="shared" si="4"/>
        <v>18830</v>
      </c>
      <c r="K82" s="54">
        <f t="shared" si="5"/>
        <v>0</v>
      </c>
      <c r="L82" s="55">
        <f t="shared" si="6"/>
        <v>14070</v>
      </c>
      <c r="M82" s="56">
        <f t="shared" si="7"/>
        <v>32900</v>
      </c>
      <c r="N82">
        <f>VLOOKUP(C82,'Annex A'!B:W,22,FALSE)</f>
        <v>0</v>
      </c>
    </row>
    <row r="83" spans="1:14" ht="12.75">
      <c r="A83" s="47">
        <v>341</v>
      </c>
      <c r="B83" s="48" t="s">
        <v>410</v>
      </c>
      <c r="C83" s="48">
        <v>3413507</v>
      </c>
      <c r="D83" s="49" t="s">
        <v>333</v>
      </c>
      <c r="E83" s="49" t="s">
        <v>434</v>
      </c>
      <c r="F83" s="50">
        <v>44</v>
      </c>
      <c r="G83" s="51">
        <v>0</v>
      </c>
      <c r="H83" s="51">
        <v>1</v>
      </c>
      <c r="I83" s="52">
        <v>4</v>
      </c>
      <c r="J83" s="53">
        <f t="shared" si="4"/>
        <v>59180</v>
      </c>
      <c r="K83" s="54">
        <f t="shared" si="5"/>
        <v>310</v>
      </c>
      <c r="L83" s="55">
        <f t="shared" si="6"/>
        <v>9380</v>
      </c>
      <c r="M83" s="56">
        <f t="shared" si="7"/>
        <v>68870</v>
      </c>
      <c r="N83">
        <f>VLOOKUP(C83,'Annex A'!B:W,22,FALSE)</f>
        <v>0</v>
      </c>
    </row>
    <row r="84" spans="1:14" ht="12.75">
      <c r="A84" s="47">
        <v>341</v>
      </c>
      <c r="B84" s="48" t="s">
        <v>410</v>
      </c>
      <c r="C84" s="48">
        <v>3413511</v>
      </c>
      <c r="D84" s="49" t="s">
        <v>332</v>
      </c>
      <c r="E84" s="49" t="s">
        <v>434</v>
      </c>
      <c r="F84" s="50">
        <v>92</v>
      </c>
      <c r="G84" s="51">
        <v>0</v>
      </c>
      <c r="H84" s="51">
        <v>0</v>
      </c>
      <c r="I84" s="52">
        <v>4</v>
      </c>
      <c r="J84" s="53">
        <f t="shared" si="4"/>
        <v>123740</v>
      </c>
      <c r="K84" s="54">
        <f t="shared" si="5"/>
        <v>0</v>
      </c>
      <c r="L84" s="55">
        <f t="shared" si="6"/>
        <v>9380</v>
      </c>
      <c r="M84" s="56">
        <f t="shared" si="7"/>
        <v>133120</v>
      </c>
      <c r="N84">
        <f>VLOOKUP(C84,'Annex A'!B:W,22,FALSE)</f>
        <v>0</v>
      </c>
    </row>
    <row r="85" spans="1:14" ht="12.75">
      <c r="A85" s="47">
        <v>341</v>
      </c>
      <c r="B85" s="48" t="s">
        <v>410</v>
      </c>
      <c r="C85" s="48">
        <v>3413512</v>
      </c>
      <c r="D85" s="49" t="s">
        <v>331</v>
      </c>
      <c r="E85" s="49" t="s">
        <v>434</v>
      </c>
      <c r="F85" s="50">
        <v>37</v>
      </c>
      <c r="G85" s="51">
        <v>0</v>
      </c>
      <c r="H85" s="51">
        <v>0</v>
      </c>
      <c r="I85" s="52">
        <v>0</v>
      </c>
      <c r="J85" s="53">
        <f t="shared" si="4"/>
        <v>49765</v>
      </c>
      <c r="K85" s="54">
        <f t="shared" si="5"/>
        <v>0</v>
      </c>
      <c r="L85" s="55">
        <f t="shared" si="6"/>
        <v>0</v>
      </c>
      <c r="M85" s="56">
        <f t="shared" si="7"/>
        <v>49765</v>
      </c>
      <c r="N85">
        <f>VLOOKUP(C85,'Annex A'!B:W,22,FALSE)</f>
        <v>0</v>
      </c>
    </row>
    <row r="86" spans="1:14" ht="12.75">
      <c r="A86" s="47">
        <v>341</v>
      </c>
      <c r="B86" s="48" t="s">
        <v>410</v>
      </c>
      <c r="C86" s="48">
        <v>3413513</v>
      </c>
      <c r="D86" s="49" t="s">
        <v>330</v>
      </c>
      <c r="E86" s="49" t="s">
        <v>434</v>
      </c>
      <c r="F86" s="50">
        <v>80</v>
      </c>
      <c r="G86" s="51">
        <v>0</v>
      </c>
      <c r="H86" s="51">
        <v>0</v>
      </c>
      <c r="I86" s="52">
        <v>3</v>
      </c>
      <c r="J86" s="53">
        <f t="shared" si="4"/>
        <v>107600</v>
      </c>
      <c r="K86" s="54">
        <f t="shared" si="5"/>
        <v>0</v>
      </c>
      <c r="L86" s="55">
        <f t="shared" si="6"/>
        <v>7035</v>
      </c>
      <c r="M86" s="56">
        <f t="shared" si="7"/>
        <v>114635</v>
      </c>
      <c r="N86">
        <f>VLOOKUP(C86,'Annex A'!B:W,22,FALSE)</f>
        <v>0</v>
      </c>
    </row>
    <row r="87" spans="1:14" ht="12.75">
      <c r="A87" s="47">
        <v>341</v>
      </c>
      <c r="B87" s="48" t="s">
        <v>410</v>
      </c>
      <c r="C87" s="48">
        <v>3413514</v>
      </c>
      <c r="D87" s="49" t="s">
        <v>329</v>
      </c>
      <c r="E87" s="49" t="s">
        <v>434</v>
      </c>
      <c r="F87" s="50">
        <v>64</v>
      </c>
      <c r="G87" s="51">
        <v>0</v>
      </c>
      <c r="H87" s="51">
        <v>1</v>
      </c>
      <c r="I87" s="52">
        <v>0</v>
      </c>
      <c r="J87" s="53">
        <f t="shared" si="4"/>
        <v>86080</v>
      </c>
      <c r="K87" s="54">
        <f t="shared" si="5"/>
        <v>310</v>
      </c>
      <c r="L87" s="55">
        <f t="shared" si="6"/>
        <v>0</v>
      </c>
      <c r="M87" s="56">
        <f t="shared" si="7"/>
        <v>86390</v>
      </c>
      <c r="N87">
        <f>VLOOKUP(C87,'Annex A'!B:W,22,FALSE)</f>
        <v>0</v>
      </c>
    </row>
    <row r="88" spans="1:14" ht="12.75">
      <c r="A88" s="47">
        <v>341</v>
      </c>
      <c r="B88" s="48" t="s">
        <v>410</v>
      </c>
      <c r="C88" s="48">
        <v>3413516</v>
      </c>
      <c r="D88" s="49" t="s">
        <v>328</v>
      </c>
      <c r="E88" s="49" t="s">
        <v>434</v>
      </c>
      <c r="F88" s="50">
        <v>43</v>
      </c>
      <c r="G88" s="51">
        <v>0</v>
      </c>
      <c r="H88" s="51">
        <v>0</v>
      </c>
      <c r="I88" s="52">
        <v>2</v>
      </c>
      <c r="J88" s="53">
        <f t="shared" si="4"/>
        <v>57835</v>
      </c>
      <c r="K88" s="54">
        <f t="shared" si="5"/>
        <v>0</v>
      </c>
      <c r="L88" s="55">
        <f t="shared" si="6"/>
        <v>4690</v>
      </c>
      <c r="M88" s="56">
        <f t="shared" si="7"/>
        <v>62525</v>
      </c>
      <c r="N88">
        <f>VLOOKUP(C88,'Annex A'!B:W,22,FALSE)</f>
        <v>0</v>
      </c>
    </row>
    <row r="89" spans="1:14" ht="12.75">
      <c r="A89" s="47">
        <v>341</v>
      </c>
      <c r="B89" s="48" t="s">
        <v>410</v>
      </c>
      <c r="C89" s="48">
        <v>3413523</v>
      </c>
      <c r="D89" s="49" t="s">
        <v>327</v>
      </c>
      <c r="E89" s="49" t="s">
        <v>434</v>
      </c>
      <c r="F89" s="50">
        <v>135</v>
      </c>
      <c r="G89" s="51">
        <v>0</v>
      </c>
      <c r="H89" s="51">
        <v>0</v>
      </c>
      <c r="I89" s="52">
        <v>0</v>
      </c>
      <c r="J89" s="53">
        <f t="shared" si="4"/>
        <v>181575</v>
      </c>
      <c r="K89" s="54">
        <f t="shared" si="5"/>
        <v>0</v>
      </c>
      <c r="L89" s="55">
        <f t="shared" si="6"/>
        <v>0</v>
      </c>
      <c r="M89" s="56">
        <f t="shared" si="7"/>
        <v>181575</v>
      </c>
      <c r="N89">
        <f>VLOOKUP(C89,'Annex A'!B:W,22,FALSE)</f>
        <v>0</v>
      </c>
    </row>
    <row r="90" spans="1:14" ht="12.75">
      <c r="A90" s="47">
        <v>341</v>
      </c>
      <c r="B90" s="48" t="s">
        <v>410</v>
      </c>
      <c r="C90" s="48">
        <v>3413527</v>
      </c>
      <c r="D90" s="49" t="s">
        <v>326</v>
      </c>
      <c r="E90" s="49" t="s">
        <v>434</v>
      </c>
      <c r="F90" s="50">
        <v>113</v>
      </c>
      <c r="G90" s="51">
        <v>0</v>
      </c>
      <c r="H90" s="51">
        <v>0</v>
      </c>
      <c r="I90" s="52">
        <v>0</v>
      </c>
      <c r="J90" s="53">
        <f t="shared" si="4"/>
        <v>151985</v>
      </c>
      <c r="K90" s="54">
        <f t="shared" si="5"/>
        <v>0</v>
      </c>
      <c r="L90" s="55">
        <f t="shared" si="6"/>
        <v>0</v>
      </c>
      <c r="M90" s="56">
        <f t="shared" si="7"/>
        <v>151985</v>
      </c>
      <c r="N90">
        <f>VLOOKUP(C90,'Annex A'!B:W,22,FALSE)</f>
        <v>0</v>
      </c>
    </row>
    <row r="91" spans="1:14" ht="12.75">
      <c r="A91" s="47">
        <v>341</v>
      </c>
      <c r="B91" s="48" t="s">
        <v>410</v>
      </c>
      <c r="C91" s="48">
        <v>3413528</v>
      </c>
      <c r="D91" s="49" t="s">
        <v>325</v>
      </c>
      <c r="E91" s="49" t="s">
        <v>434</v>
      </c>
      <c r="F91" s="50">
        <v>78</v>
      </c>
      <c r="G91" s="51">
        <v>0</v>
      </c>
      <c r="H91" s="51">
        <v>0</v>
      </c>
      <c r="I91" s="52">
        <v>1</v>
      </c>
      <c r="J91" s="53">
        <f t="shared" si="4"/>
        <v>104910</v>
      </c>
      <c r="K91" s="54">
        <f t="shared" si="5"/>
        <v>0</v>
      </c>
      <c r="L91" s="55">
        <f t="shared" si="6"/>
        <v>2345</v>
      </c>
      <c r="M91" s="56">
        <f t="shared" si="7"/>
        <v>107255</v>
      </c>
      <c r="N91">
        <f>VLOOKUP(C91,'Annex A'!B:W,22,FALSE)</f>
        <v>0</v>
      </c>
    </row>
    <row r="92" spans="1:14" ht="12.75">
      <c r="A92" s="47">
        <v>341</v>
      </c>
      <c r="B92" s="48" t="s">
        <v>410</v>
      </c>
      <c r="C92" s="48">
        <v>3413541</v>
      </c>
      <c r="D92" s="49" t="s">
        <v>324</v>
      </c>
      <c r="E92" s="49" t="s">
        <v>434</v>
      </c>
      <c r="F92" s="50">
        <v>20</v>
      </c>
      <c r="G92" s="51">
        <v>0</v>
      </c>
      <c r="H92" s="51">
        <v>1</v>
      </c>
      <c r="I92" s="52">
        <v>3</v>
      </c>
      <c r="J92" s="53">
        <f t="shared" si="4"/>
        <v>26900</v>
      </c>
      <c r="K92" s="54">
        <f t="shared" si="5"/>
        <v>310</v>
      </c>
      <c r="L92" s="55">
        <f t="shared" si="6"/>
        <v>7035</v>
      </c>
      <c r="M92" s="56">
        <f t="shared" si="7"/>
        <v>34245</v>
      </c>
      <c r="N92">
        <f>VLOOKUP(C92,'Annex A'!B:W,22,FALSE)</f>
        <v>0</v>
      </c>
    </row>
    <row r="93" spans="1:14" ht="12.75">
      <c r="A93" s="47">
        <v>341</v>
      </c>
      <c r="B93" s="48" t="s">
        <v>410</v>
      </c>
      <c r="C93" s="48">
        <v>3413543</v>
      </c>
      <c r="D93" s="49" t="s">
        <v>323</v>
      </c>
      <c r="E93" s="49" t="s">
        <v>434</v>
      </c>
      <c r="F93" s="50">
        <v>43</v>
      </c>
      <c r="G93" s="51">
        <v>0</v>
      </c>
      <c r="H93" s="51">
        <v>1</v>
      </c>
      <c r="I93" s="52">
        <v>3</v>
      </c>
      <c r="J93" s="53">
        <f t="shared" si="4"/>
        <v>57835</v>
      </c>
      <c r="K93" s="54">
        <f t="shared" si="5"/>
        <v>310</v>
      </c>
      <c r="L93" s="55">
        <f t="shared" si="6"/>
        <v>7035</v>
      </c>
      <c r="M93" s="56">
        <f t="shared" si="7"/>
        <v>65180</v>
      </c>
      <c r="N93">
        <f>VLOOKUP(C93,'Annex A'!B:W,22,FALSE)</f>
        <v>0</v>
      </c>
    </row>
    <row r="94" spans="1:14" ht="12.75">
      <c r="A94" s="47">
        <v>341</v>
      </c>
      <c r="B94" s="48" t="s">
        <v>410</v>
      </c>
      <c r="C94" s="48">
        <v>3413547</v>
      </c>
      <c r="D94" s="49" t="s">
        <v>322</v>
      </c>
      <c r="E94" s="49" t="s">
        <v>434</v>
      </c>
      <c r="F94" s="50">
        <v>80</v>
      </c>
      <c r="G94" s="51">
        <v>0</v>
      </c>
      <c r="H94" s="51">
        <v>0</v>
      </c>
      <c r="I94" s="52">
        <v>3</v>
      </c>
      <c r="J94" s="53">
        <f t="shared" si="4"/>
        <v>107600</v>
      </c>
      <c r="K94" s="54">
        <f t="shared" si="5"/>
        <v>0</v>
      </c>
      <c r="L94" s="55">
        <f t="shared" si="6"/>
        <v>7035</v>
      </c>
      <c r="M94" s="56">
        <f t="shared" si="7"/>
        <v>114635</v>
      </c>
      <c r="N94">
        <f>VLOOKUP(C94,'Annex A'!B:W,22,FALSE)</f>
        <v>0</v>
      </c>
    </row>
    <row r="95" spans="1:14" ht="12.75">
      <c r="A95" s="47">
        <v>341</v>
      </c>
      <c r="B95" s="48" t="s">
        <v>410</v>
      </c>
      <c r="C95" s="48">
        <v>3413548</v>
      </c>
      <c r="D95" s="49" t="s">
        <v>321</v>
      </c>
      <c r="E95" s="49" t="s">
        <v>434</v>
      </c>
      <c r="F95" s="50">
        <v>62</v>
      </c>
      <c r="G95" s="51">
        <v>0</v>
      </c>
      <c r="H95" s="51">
        <v>0</v>
      </c>
      <c r="I95" s="52">
        <v>0</v>
      </c>
      <c r="J95" s="53">
        <f t="shared" si="4"/>
        <v>83390</v>
      </c>
      <c r="K95" s="54">
        <f t="shared" si="5"/>
        <v>0</v>
      </c>
      <c r="L95" s="55">
        <f t="shared" si="6"/>
        <v>0</v>
      </c>
      <c r="M95" s="56">
        <f t="shared" si="7"/>
        <v>83390</v>
      </c>
      <c r="N95">
        <f>VLOOKUP(C95,'Annex A'!B:W,22,FALSE)</f>
        <v>0</v>
      </c>
    </row>
    <row r="96" spans="1:14" ht="12.75">
      <c r="A96" s="47">
        <v>341</v>
      </c>
      <c r="B96" s="48" t="s">
        <v>410</v>
      </c>
      <c r="C96" s="48">
        <v>3413550</v>
      </c>
      <c r="D96" s="49" t="s">
        <v>320</v>
      </c>
      <c r="E96" s="49" t="s">
        <v>434</v>
      </c>
      <c r="F96" s="50">
        <v>91</v>
      </c>
      <c r="G96" s="51">
        <v>0</v>
      </c>
      <c r="H96" s="51">
        <v>0</v>
      </c>
      <c r="I96" s="52">
        <v>1</v>
      </c>
      <c r="J96" s="53">
        <f t="shared" si="4"/>
        <v>122395</v>
      </c>
      <c r="K96" s="54">
        <f t="shared" si="5"/>
        <v>0</v>
      </c>
      <c r="L96" s="55">
        <f t="shared" si="6"/>
        <v>2345</v>
      </c>
      <c r="M96" s="56">
        <f t="shared" si="7"/>
        <v>124740</v>
      </c>
      <c r="N96">
        <f>VLOOKUP(C96,'Annex A'!B:W,22,FALSE)</f>
        <v>0</v>
      </c>
    </row>
    <row r="97" spans="1:14" ht="12.75">
      <c r="A97" s="47">
        <v>341</v>
      </c>
      <c r="B97" s="48" t="s">
        <v>410</v>
      </c>
      <c r="C97" s="48">
        <v>3413551</v>
      </c>
      <c r="D97" s="49" t="s">
        <v>319</v>
      </c>
      <c r="E97" s="49" t="s">
        <v>434</v>
      </c>
      <c r="F97" s="50">
        <v>98</v>
      </c>
      <c r="G97" s="51">
        <v>0</v>
      </c>
      <c r="H97" s="51">
        <v>0</v>
      </c>
      <c r="I97" s="52">
        <v>1</v>
      </c>
      <c r="J97" s="53">
        <f t="shared" si="4"/>
        <v>131810</v>
      </c>
      <c r="K97" s="54">
        <f t="shared" si="5"/>
        <v>0</v>
      </c>
      <c r="L97" s="55">
        <f t="shared" si="6"/>
        <v>2345</v>
      </c>
      <c r="M97" s="56">
        <f t="shared" si="7"/>
        <v>134155</v>
      </c>
      <c r="N97">
        <f>VLOOKUP(C97,'Annex A'!B:W,22,FALSE)</f>
        <v>0</v>
      </c>
    </row>
    <row r="98" spans="1:14" ht="12.75">
      <c r="A98" s="47">
        <v>341</v>
      </c>
      <c r="B98" s="48" t="s">
        <v>410</v>
      </c>
      <c r="C98" s="48">
        <v>3413552</v>
      </c>
      <c r="D98" s="49" t="s">
        <v>318</v>
      </c>
      <c r="E98" s="49" t="s">
        <v>434</v>
      </c>
      <c r="F98" s="50">
        <v>179</v>
      </c>
      <c r="G98" s="51">
        <v>0</v>
      </c>
      <c r="H98" s="51">
        <v>2</v>
      </c>
      <c r="I98" s="52">
        <v>1</v>
      </c>
      <c r="J98" s="53">
        <f t="shared" si="4"/>
        <v>240755</v>
      </c>
      <c r="K98" s="54">
        <f t="shared" si="5"/>
        <v>620</v>
      </c>
      <c r="L98" s="55">
        <f t="shared" si="6"/>
        <v>2345</v>
      </c>
      <c r="M98" s="56">
        <f t="shared" si="7"/>
        <v>243720</v>
      </c>
      <c r="N98">
        <f>VLOOKUP(C98,'Annex A'!B:W,22,FALSE)</f>
        <v>0</v>
      </c>
    </row>
    <row r="99" spans="1:14" ht="12.75">
      <c r="A99" s="47">
        <v>341</v>
      </c>
      <c r="B99" s="48" t="s">
        <v>410</v>
      </c>
      <c r="C99" s="48">
        <v>3413553</v>
      </c>
      <c r="D99" s="49" t="s">
        <v>317</v>
      </c>
      <c r="E99" s="49" t="s">
        <v>434</v>
      </c>
      <c r="F99" s="50">
        <v>115</v>
      </c>
      <c r="G99" s="51">
        <v>0</v>
      </c>
      <c r="H99" s="51">
        <v>0</v>
      </c>
      <c r="I99" s="52">
        <v>7</v>
      </c>
      <c r="J99" s="53">
        <f t="shared" si="4"/>
        <v>154675</v>
      </c>
      <c r="K99" s="54">
        <f t="shared" si="5"/>
        <v>0</v>
      </c>
      <c r="L99" s="55">
        <f t="shared" si="6"/>
        <v>16415</v>
      </c>
      <c r="M99" s="56">
        <f t="shared" si="7"/>
        <v>171090</v>
      </c>
      <c r="N99">
        <f>VLOOKUP(C99,'Annex A'!B:W,22,FALSE)</f>
        <v>0</v>
      </c>
    </row>
    <row r="100" spans="1:14" ht="12.75">
      <c r="A100" s="47">
        <v>341</v>
      </c>
      <c r="B100" s="48" t="s">
        <v>410</v>
      </c>
      <c r="C100" s="48">
        <v>3413558</v>
      </c>
      <c r="D100" s="49" t="s">
        <v>316</v>
      </c>
      <c r="E100" s="49" t="s">
        <v>434</v>
      </c>
      <c r="F100" s="50">
        <v>60</v>
      </c>
      <c r="G100" s="51">
        <v>0</v>
      </c>
      <c r="H100" s="51">
        <v>0</v>
      </c>
      <c r="I100" s="52">
        <v>1</v>
      </c>
      <c r="J100" s="53">
        <f t="shared" si="4"/>
        <v>80700</v>
      </c>
      <c r="K100" s="54">
        <f t="shared" si="5"/>
        <v>0</v>
      </c>
      <c r="L100" s="55">
        <f t="shared" si="6"/>
        <v>2345</v>
      </c>
      <c r="M100" s="56">
        <f t="shared" si="7"/>
        <v>83045</v>
      </c>
      <c r="N100">
        <f>VLOOKUP(C100,'Annex A'!B:W,22,FALSE)</f>
        <v>0</v>
      </c>
    </row>
    <row r="101" spans="1:14" ht="12.75">
      <c r="A101" s="47">
        <v>341</v>
      </c>
      <c r="B101" s="48" t="s">
        <v>410</v>
      </c>
      <c r="C101" s="48">
        <v>3413571</v>
      </c>
      <c r="D101" s="49" t="s">
        <v>315</v>
      </c>
      <c r="E101" s="49" t="s">
        <v>434</v>
      </c>
      <c r="F101" s="50">
        <v>275</v>
      </c>
      <c r="G101" s="51">
        <v>0</v>
      </c>
      <c r="H101" s="51">
        <v>0</v>
      </c>
      <c r="I101" s="52">
        <v>0</v>
      </c>
      <c r="J101" s="53">
        <f t="shared" si="4"/>
        <v>369875</v>
      </c>
      <c r="K101" s="54">
        <f t="shared" si="5"/>
        <v>0</v>
      </c>
      <c r="L101" s="55">
        <f t="shared" si="6"/>
        <v>0</v>
      </c>
      <c r="M101" s="56">
        <f t="shared" si="7"/>
        <v>369875</v>
      </c>
      <c r="N101">
        <f>VLOOKUP(C101,'Annex A'!B:W,22,FALSE)</f>
        <v>0</v>
      </c>
    </row>
    <row r="102" spans="1:14" ht="12.75">
      <c r="A102" s="47">
        <v>341</v>
      </c>
      <c r="B102" s="48" t="s">
        <v>410</v>
      </c>
      <c r="C102" s="48">
        <v>3413573</v>
      </c>
      <c r="D102" s="49" t="s">
        <v>314</v>
      </c>
      <c r="E102" s="49" t="s">
        <v>434</v>
      </c>
      <c r="F102" s="50">
        <v>37</v>
      </c>
      <c r="G102" s="51">
        <v>0</v>
      </c>
      <c r="H102" s="51">
        <v>0</v>
      </c>
      <c r="I102" s="52">
        <v>2</v>
      </c>
      <c r="J102" s="53">
        <f t="shared" si="4"/>
        <v>49765</v>
      </c>
      <c r="K102" s="54">
        <f t="shared" si="5"/>
        <v>0</v>
      </c>
      <c r="L102" s="55">
        <f t="shared" si="6"/>
        <v>4690</v>
      </c>
      <c r="M102" s="56">
        <f t="shared" si="7"/>
        <v>54455</v>
      </c>
      <c r="N102">
        <f>VLOOKUP(C102,'Annex A'!B:W,22,FALSE)</f>
        <v>0</v>
      </c>
    </row>
    <row r="103" spans="1:14" ht="12.75">
      <c r="A103" s="47">
        <v>341</v>
      </c>
      <c r="B103" s="48" t="s">
        <v>410</v>
      </c>
      <c r="C103" s="48">
        <v>3413582</v>
      </c>
      <c r="D103" s="49" t="s">
        <v>313</v>
      </c>
      <c r="E103" s="49" t="s">
        <v>434</v>
      </c>
      <c r="F103" s="50">
        <v>91</v>
      </c>
      <c r="G103" s="51">
        <v>0</v>
      </c>
      <c r="H103" s="51">
        <v>0</v>
      </c>
      <c r="I103" s="52">
        <v>2</v>
      </c>
      <c r="J103" s="53">
        <f t="shared" si="4"/>
        <v>122395</v>
      </c>
      <c r="K103" s="54">
        <f t="shared" si="5"/>
        <v>0</v>
      </c>
      <c r="L103" s="55">
        <f t="shared" si="6"/>
        <v>4690</v>
      </c>
      <c r="M103" s="56">
        <f t="shared" si="7"/>
        <v>127085</v>
      </c>
      <c r="N103">
        <f>VLOOKUP(C103,'Annex A'!B:W,22,FALSE)</f>
        <v>0</v>
      </c>
    </row>
    <row r="104" spans="1:14" ht="12.75">
      <c r="A104" s="47">
        <v>341</v>
      </c>
      <c r="B104" s="48" t="s">
        <v>410</v>
      </c>
      <c r="C104" s="48">
        <v>3413584</v>
      </c>
      <c r="D104" s="49" t="s">
        <v>312</v>
      </c>
      <c r="E104" s="49" t="s">
        <v>434</v>
      </c>
      <c r="F104" s="50">
        <v>97</v>
      </c>
      <c r="G104" s="51">
        <v>0</v>
      </c>
      <c r="H104" s="51">
        <v>8</v>
      </c>
      <c r="I104" s="52">
        <v>5</v>
      </c>
      <c r="J104" s="53">
        <f t="shared" si="4"/>
        <v>130465</v>
      </c>
      <c r="K104" s="54">
        <f t="shared" si="5"/>
        <v>2480</v>
      </c>
      <c r="L104" s="55">
        <f t="shared" si="6"/>
        <v>11725</v>
      </c>
      <c r="M104" s="56">
        <f t="shared" si="7"/>
        <v>144670</v>
      </c>
      <c r="N104">
        <f>VLOOKUP(C104,'Annex A'!B:W,22,FALSE)</f>
        <v>0</v>
      </c>
    </row>
    <row r="105" spans="1:14" ht="12.75">
      <c r="A105" s="47">
        <v>341</v>
      </c>
      <c r="B105" s="48" t="s">
        <v>410</v>
      </c>
      <c r="C105" s="48">
        <v>3413588</v>
      </c>
      <c r="D105" s="49" t="s">
        <v>311</v>
      </c>
      <c r="E105" s="49" t="s">
        <v>434</v>
      </c>
      <c r="F105" s="50">
        <v>52</v>
      </c>
      <c r="G105" s="51">
        <v>0</v>
      </c>
      <c r="H105" s="51">
        <v>0</v>
      </c>
      <c r="I105" s="52">
        <v>4</v>
      </c>
      <c r="J105" s="53">
        <f t="shared" si="4"/>
        <v>69940</v>
      </c>
      <c r="K105" s="54">
        <f t="shared" si="5"/>
        <v>0</v>
      </c>
      <c r="L105" s="55">
        <f t="shared" si="6"/>
        <v>9380</v>
      </c>
      <c r="M105" s="56">
        <f t="shared" si="7"/>
        <v>79320</v>
      </c>
      <c r="N105">
        <f>VLOOKUP(C105,'Annex A'!B:W,22,FALSE)</f>
        <v>0</v>
      </c>
    </row>
    <row r="106" spans="1:14" ht="12.75">
      <c r="A106" s="47">
        <v>341</v>
      </c>
      <c r="B106" s="48" t="s">
        <v>410</v>
      </c>
      <c r="C106" s="48">
        <v>3413594</v>
      </c>
      <c r="D106" s="49" t="s">
        <v>438</v>
      </c>
      <c r="E106" s="49" t="s">
        <v>434</v>
      </c>
      <c r="F106" s="50">
        <v>48</v>
      </c>
      <c r="G106" s="51">
        <v>0</v>
      </c>
      <c r="H106" s="51">
        <v>0</v>
      </c>
      <c r="I106" s="52">
        <v>4</v>
      </c>
      <c r="J106" s="53">
        <f t="shared" si="4"/>
        <v>64560</v>
      </c>
      <c r="K106" s="54">
        <f t="shared" si="5"/>
        <v>0</v>
      </c>
      <c r="L106" s="55">
        <f t="shared" si="6"/>
        <v>9380</v>
      </c>
      <c r="M106" s="56">
        <f t="shared" si="7"/>
        <v>73940</v>
      </c>
      <c r="N106">
        <f>VLOOKUP(C106,'Annex A'!B:W,22,FALSE)</f>
        <v>0</v>
      </c>
    </row>
    <row r="107" spans="1:14" ht="12.75">
      <c r="A107" s="47">
        <v>341</v>
      </c>
      <c r="B107" s="48" t="s">
        <v>410</v>
      </c>
      <c r="C107" s="48">
        <v>3413599</v>
      </c>
      <c r="D107" s="49" t="s">
        <v>309</v>
      </c>
      <c r="E107" s="49" t="s">
        <v>434</v>
      </c>
      <c r="F107" s="50">
        <v>61</v>
      </c>
      <c r="G107" s="51">
        <v>0</v>
      </c>
      <c r="H107" s="51">
        <v>1</v>
      </c>
      <c r="I107" s="52">
        <v>1</v>
      </c>
      <c r="J107" s="53">
        <f t="shared" si="4"/>
        <v>82045</v>
      </c>
      <c r="K107" s="54">
        <f t="shared" si="5"/>
        <v>310</v>
      </c>
      <c r="L107" s="55">
        <f t="shared" si="6"/>
        <v>2345</v>
      </c>
      <c r="M107" s="56">
        <f t="shared" si="7"/>
        <v>84700</v>
      </c>
      <c r="N107">
        <f>VLOOKUP(C107,'Annex A'!B:W,22,FALSE)</f>
        <v>0</v>
      </c>
    </row>
    <row r="108" spans="1:14" ht="12.75">
      <c r="A108" s="47">
        <v>341</v>
      </c>
      <c r="B108" s="48" t="s">
        <v>410</v>
      </c>
      <c r="C108" s="48">
        <v>3413601</v>
      </c>
      <c r="D108" s="49" t="s">
        <v>308</v>
      </c>
      <c r="E108" s="49" t="s">
        <v>434</v>
      </c>
      <c r="F108" s="50">
        <v>99</v>
      </c>
      <c r="G108" s="51">
        <v>0</v>
      </c>
      <c r="H108" s="51">
        <v>2</v>
      </c>
      <c r="I108" s="52">
        <v>1</v>
      </c>
      <c r="J108" s="53">
        <f t="shared" si="4"/>
        <v>133155</v>
      </c>
      <c r="K108" s="54">
        <f t="shared" si="5"/>
        <v>620</v>
      </c>
      <c r="L108" s="55">
        <f t="shared" si="6"/>
        <v>2345</v>
      </c>
      <c r="M108" s="56">
        <f t="shared" si="7"/>
        <v>136120</v>
      </c>
      <c r="N108">
        <f>VLOOKUP(C108,'Annex A'!B:W,22,FALSE)</f>
        <v>0</v>
      </c>
    </row>
    <row r="109" spans="1:14" ht="12.75">
      <c r="A109" s="47">
        <v>341</v>
      </c>
      <c r="B109" s="48" t="s">
        <v>410</v>
      </c>
      <c r="C109" s="48">
        <v>3413606</v>
      </c>
      <c r="D109" s="49" t="s">
        <v>307</v>
      </c>
      <c r="E109" s="49" t="s">
        <v>434</v>
      </c>
      <c r="F109" s="50">
        <v>47</v>
      </c>
      <c r="G109" s="51">
        <v>0</v>
      </c>
      <c r="H109" s="51">
        <v>1</v>
      </c>
      <c r="I109" s="52">
        <v>2</v>
      </c>
      <c r="J109" s="53">
        <f t="shared" si="4"/>
        <v>63215</v>
      </c>
      <c r="K109" s="54">
        <f t="shared" si="5"/>
        <v>310</v>
      </c>
      <c r="L109" s="55">
        <f t="shared" si="6"/>
        <v>4690</v>
      </c>
      <c r="M109" s="56">
        <f t="shared" si="7"/>
        <v>68215</v>
      </c>
      <c r="N109">
        <f>VLOOKUP(C109,'Annex A'!B:W,22,FALSE)</f>
        <v>0</v>
      </c>
    </row>
    <row r="110" spans="1:14" ht="12.75">
      <c r="A110" s="47">
        <v>341</v>
      </c>
      <c r="B110" s="48" t="s">
        <v>410</v>
      </c>
      <c r="C110" s="48">
        <v>3413631</v>
      </c>
      <c r="D110" s="49" t="s">
        <v>306</v>
      </c>
      <c r="E110" s="49" t="s">
        <v>434</v>
      </c>
      <c r="F110" s="50">
        <v>4</v>
      </c>
      <c r="G110" s="51">
        <v>0</v>
      </c>
      <c r="H110" s="51">
        <v>0</v>
      </c>
      <c r="I110" s="52">
        <v>0</v>
      </c>
      <c r="J110" s="53">
        <f t="shared" si="4"/>
        <v>5380</v>
      </c>
      <c r="K110" s="54">
        <f t="shared" si="5"/>
        <v>0</v>
      </c>
      <c r="L110" s="55">
        <f t="shared" si="6"/>
        <v>0</v>
      </c>
      <c r="M110" s="56">
        <f t="shared" si="7"/>
        <v>5380</v>
      </c>
      <c r="N110">
        <f>VLOOKUP(C110,'Annex A'!B:W,22,FALSE)</f>
        <v>0</v>
      </c>
    </row>
    <row r="111" spans="1:14" ht="12.75">
      <c r="A111" s="47">
        <v>341</v>
      </c>
      <c r="B111" s="48" t="s">
        <v>410</v>
      </c>
      <c r="C111" s="48">
        <v>3413632</v>
      </c>
      <c r="D111" s="49" t="s">
        <v>305</v>
      </c>
      <c r="E111" s="49" t="s">
        <v>434</v>
      </c>
      <c r="F111" s="50">
        <v>54</v>
      </c>
      <c r="G111" s="51">
        <v>0</v>
      </c>
      <c r="H111" s="51">
        <v>0</v>
      </c>
      <c r="I111" s="52">
        <v>0</v>
      </c>
      <c r="J111" s="53">
        <f t="shared" si="4"/>
        <v>72630</v>
      </c>
      <c r="K111" s="54">
        <f t="shared" si="5"/>
        <v>0</v>
      </c>
      <c r="L111" s="55">
        <f t="shared" si="6"/>
        <v>0</v>
      </c>
      <c r="M111" s="56">
        <f t="shared" si="7"/>
        <v>72630</v>
      </c>
      <c r="N111">
        <f>VLOOKUP(C111,'Annex A'!B:W,22,FALSE)</f>
        <v>0</v>
      </c>
    </row>
    <row r="112" spans="1:14" ht="12.75">
      <c r="A112" s="47">
        <v>341</v>
      </c>
      <c r="B112" s="48" t="s">
        <v>410</v>
      </c>
      <c r="C112" s="48">
        <v>3413633</v>
      </c>
      <c r="D112" s="49" t="s">
        <v>304</v>
      </c>
      <c r="E112" s="49" t="s">
        <v>434</v>
      </c>
      <c r="F112" s="50">
        <v>86</v>
      </c>
      <c r="G112" s="51">
        <v>0</v>
      </c>
      <c r="H112" s="51">
        <v>0</v>
      </c>
      <c r="I112" s="52">
        <v>4</v>
      </c>
      <c r="J112" s="53">
        <f t="shared" si="4"/>
        <v>115670</v>
      </c>
      <c r="K112" s="54">
        <f t="shared" si="5"/>
        <v>0</v>
      </c>
      <c r="L112" s="55">
        <f t="shared" si="6"/>
        <v>9380</v>
      </c>
      <c r="M112" s="56">
        <f t="shared" si="7"/>
        <v>125050</v>
      </c>
      <c r="N112">
        <f>VLOOKUP(C112,'Annex A'!B:W,22,FALSE)</f>
        <v>0</v>
      </c>
    </row>
    <row r="113" spans="1:14" ht="12.75">
      <c r="A113" s="47">
        <v>341</v>
      </c>
      <c r="B113" s="48" t="s">
        <v>410</v>
      </c>
      <c r="C113" s="48">
        <v>3413635</v>
      </c>
      <c r="D113" s="49" t="s">
        <v>303</v>
      </c>
      <c r="E113" s="49" t="s">
        <v>434</v>
      </c>
      <c r="F113" s="50">
        <v>39</v>
      </c>
      <c r="G113" s="51">
        <v>0</v>
      </c>
      <c r="H113" s="51">
        <v>0</v>
      </c>
      <c r="I113" s="52">
        <v>2</v>
      </c>
      <c r="J113" s="53">
        <f t="shared" si="4"/>
        <v>52455</v>
      </c>
      <c r="K113" s="54">
        <f t="shared" si="5"/>
        <v>0</v>
      </c>
      <c r="L113" s="55">
        <f t="shared" si="6"/>
        <v>4690</v>
      </c>
      <c r="M113" s="56">
        <f t="shared" si="7"/>
        <v>57145</v>
      </c>
      <c r="N113">
        <f>VLOOKUP(C113,'Annex A'!B:W,22,FALSE)</f>
        <v>0</v>
      </c>
    </row>
    <row r="114" spans="1:14" ht="12.75">
      <c r="A114" s="47">
        <v>341</v>
      </c>
      <c r="B114" s="48" t="s">
        <v>410</v>
      </c>
      <c r="C114" s="48">
        <v>3413644</v>
      </c>
      <c r="D114" s="49" t="s">
        <v>302</v>
      </c>
      <c r="E114" s="49" t="s">
        <v>434</v>
      </c>
      <c r="F114" s="50">
        <v>114</v>
      </c>
      <c r="G114" s="51">
        <v>0</v>
      </c>
      <c r="H114" s="51">
        <v>0</v>
      </c>
      <c r="I114" s="52">
        <v>2</v>
      </c>
      <c r="J114" s="53">
        <f t="shared" si="4"/>
        <v>153330</v>
      </c>
      <c r="K114" s="54">
        <f t="shared" si="5"/>
        <v>0</v>
      </c>
      <c r="L114" s="55">
        <f t="shared" si="6"/>
        <v>4690</v>
      </c>
      <c r="M114" s="56">
        <f t="shared" si="7"/>
        <v>158020</v>
      </c>
      <c r="N114">
        <f>VLOOKUP(C114,'Annex A'!B:W,22,FALSE)</f>
        <v>0</v>
      </c>
    </row>
    <row r="115" spans="1:14" ht="12.75">
      <c r="A115" s="47">
        <v>341</v>
      </c>
      <c r="B115" s="48" t="s">
        <v>410</v>
      </c>
      <c r="C115" s="48">
        <v>3413956</v>
      </c>
      <c r="D115" s="49" t="s">
        <v>301</v>
      </c>
      <c r="E115" s="49" t="s">
        <v>434</v>
      </c>
      <c r="F115" s="50">
        <v>36</v>
      </c>
      <c r="G115" s="51">
        <v>0</v>
      </c>
      <c r="H115" s="51">
        <v>3</v>
      </c>
      <c r="I115" s="52">
        <v>8</v>
      </c>
      <c r="J115" s="53">
        <f t="shared" si="4"/>
        <v>48420</v>
      </c>
      <c r="K115" s="54">
        <f t="shared" si="5"/>
        <v>930</v>
      </c>
      <c r="L115" s="55">
        <f t="shared" si="6"/>
        <v>18760</v>
      </c>
      <c r="M115" s="56">
        <f t="shared" si="7"/>
        <v>68110</v>
      </c>
      <c r="N115">
        <f>VLOOKUP(C115,'Annex A'!B:W,22,FALSE)</f>
        <v>0</v>
      </c>
    </row>
    <row r="116" spans="1:14" ht="12.75">
      <c r="A116" s="47">
        <v>341</v>
      </c>
      <c r="B116" s="48" t="s">
        <v>410</v>
      </c>
      <c r="C116" s="48">
        <v>3413960</v>
      </c>
      <c r="D116" s="49" t="s">
        <v>300</v>
      </c>
      <c r="E116" s="49" t="s">
        <v>434</v>
      </c>
      <c r="F116" s="50">
        <v>92</v>
      </c>
      <c r="G116" s="51">
        <v>0</v>
      </c>
      <c r="H116" s="51">
        <v>1</v>
      </c>
      <c r="I116" s="52">
        <v>0</v>
      </c>
      <c r="J116" s="53">
        <f t="shared" si="4"/>
        <v>123740</v>
      </c>
      <c r="K116" s="54">
        <f t="shared" si="5"/>
        <v>310</v>
      </c>
      <c r="L116" s="55">
        <f t="shared" si="6"/>
        <v>0</v>
      </c>
      <c r="M116" s="56">
        <f t="shared" si="7"/>
        <v>124050</v>
      </c>
      <c r="N116">
        <f>VLOOKUP(C116,'Annex A'!B:W,22,FALSE)</f>
        <v>0</v>
      </c>
    </row>
    <row r="117" spans="1:14" ht="12.75">
      <c r="A117" s="47">
        <v>341</v>
      </c>
      <c r="B117" s="48" t="s">
        <v>410</v>
      </c>
      <c r="C117" s="48">
        <v>3413961</v>
      </c>
      <c r="D117" s="49" t="s">
        <v>299</v>
      </c>
      <c r="E117" s="49" t="s">
        <v>432</v>
      </c>
      <c r="F117" s="50">
        <v>259</v>
      </c>
      <c r="G117" s="51">
        <v>0</v>
      </c>
      <c r="H117" s="51">
        <v>0</v>
      </c>
      <c r="I117" s="52">
        <v>3</v>
      </c>
      <c r="J117" s="53">
        <f t="shared" si="4"/>
        <v>348355</v>
      </c>
      <c r="K117" s="54">
        <f t="shared" si="5"/>
        <v>0</v>
      </c>
      <c r="L117" s="55">
        <f t="shared" si="6"/>
        <v>7035</v>
      </c>
      <c r="M117" s="56">
        <f t="shared" si="7"/>
        <v>355390</v>
      </c>
      <c r="N117">
        <f>VLOOKUP(C117,'Annex A'!B:W,22,FALSE)</f>
        <v>0</v>
      </c>
    </row>
    <row r="118" spans="1:14" ht="12.75">
      <c r="A118" s="47">
        <v>341</v>
      </c>
      <c r="B118" s="48" t="s">
        <v>410</v>
      </c>
      <c r="C118" s="48">
        <v>3413963</v>
      </c>
      <c r="D118" s="49" t="s">
        <v>298</v>
      </c>
      <c r="E118" s="49" t="s">
        <v>434</v>
      </c>
      <c r="F118" s="50">
        <v>136</v>
      </c>
      <c r="G118" s="51">
        <v>0</v>
      </c>
      <c r="H118" s="51">
        <v>0</v>
      </c>
      <c r="I118" s="52">
        <v>4</v>
      </c>
      <c r="J118" s="53">
        <f t="shared" si="4"/>
        <v>182920</v>
      </c>
      <c r="K118" s="54">
        <f t="shared" si="5"/>
        <v>0</v>
      </c>
      <c r="L118" s="55">
        <f t="shared" si="6"/>
        <v>9380</v>
      </c>
      <c r="M118" s="56">
        <f t="shared" si="7"/>
        <v>192300</v>
      </c>
      <c r="N118">
        <f>VLOOKUP(C118,'Annex A'!B:W,22,FALSE)</f>
        <v>0</v>
      </c>
    </row>
    <row r="119" spans="1:14" ht="12.75">
      <c r="A119" s="47">
        <v>341</v>
      </c>
      <c r="B119" s="48" t="s">
        <v>410</v>
      </c>
      <c r="C119" s="48">
        <v>3413964</v>
      </c>
      <c r="D119" s="49" t="s">
        <v>297</v>
      </c>
      <c r="E119" s="49" t="s">
        <v>434</v>
      </c>
      <c r="F119" s="50">
        <v>92</v>
      </c>
      <c r="G119" s="51">
        <v>0</v>
      </c>
      <c r="H119" s="51">
        <v>0</v>
      </c>
      <c r="I119" s="52">
        <v>0</v>
      </c>
      <c r="J119" s="53">
        <f t="shared" si="4"/>
        <v>123740</v>
      </c>
      <c r="K119" s="54">
        <f t="shared" si="5"/>
        <v>0</v>
      </c>
      <c r="L119" s="55">
        <f t="shared" si="6"/>
        <v>0</v>
      </c>
      <c r="M119" s="56">
        <f t="shared" si="7"/>
        <v>123740</v>
      </c>
      <c r="N119">
        <f>VLOOKUP(C119,'Annex A'!B:W,22,FALSE)</f>
        <v>0</v>
      </c>
    </row>
    <row r="120" spans="1:14" ht="12.75">
      <c r="A120" s="47">
        <v>341</v>
      </c>
      <c r="B120" s="48" t="s">
        <v>410</v>
      </c>
      <c r="C120" s="48">
        <v>3413965</v>
      </c>
      <c r="D120" s="49" t="s">
        <v>296</v>
      </c>
      <c r="E120" s="49" t="s">
        <v>433</v>
      </c>
      <c r="F120" s="50">
        <v>219</v>
      </c>
      <c r="G120" s="51">
        <v>0</v>
      </c>
      <c r="H120" s="51">
        <v>0</v>
      </c>
      <c r="I120" s="52">
        <v>3</v>
      </c>
      <c r="J120" s="53">
        <f t="shared" si="4"/>
        <v>294555</v>
      </c>
      <c r="K120" s="54">
        <f t="shared" si="5"/>
        <v>0</v>
      </c>
      <c r="L120" s="55">
        <f t="shared" si="6"/>
        <v>7035</v>
      </c>
      <c r="M120" s="56">
        <f t="shared" si="7"/>
        <v>301590</v>
      </c>
      <c r="N120">
        <f>VLOOKUP(C120,'Annex A'!B:W,22,FALSE)</f>
        <v>0</v>
      </c>
    </row>
    <row r="121" spans="1:14" ht="12.75">
      <c r="A121" s="47">
        <v>341</v>
      </c>
      <c r="B121" s="48" t="s">
        <v>410</v>
      </c>
      <c r="C121" s="48">
        <v>3413966</v>
      </c>
      <c r="D121" s="49" t="s">
        <v>253</v>
      </c>
      <c r="E121" s="49" t="s">
        <v>435</v>
      </c>
      <c r="F121" s="50">
        <v>98</v>
      </c>
      <c r="G121" s="51">
        <v>0</v>
      </c>
      <c r="H121" s="51">
        <v>1</v>
      </c>
      <c r="I121" s="52">
        <v>2</v>
      </c>
      <c r="J121" s="53">
        <f t="shared" si="4"/>
        <v>131810</v>
      </c>
      <c r="K121" s="54">
        <f t="shared" si="5"/>
        <v>310</v>
      </c>
      <c r="L121" s="55">
        <f t="shared" si="6"/>
        <v>4690</v>
      </c>
      <c r="M121" s="56">
        <f t="shared" si="7"/>
        <v>136810</v>
      </c>
      <c r="N121" t="e">
        <f>VLOOKUP(C121,'Annex A'!B:W,22,FALSE)</f>
        <v>#N/A</v>
      </c>
    </row>
    <row r="122" spans="1:14" ht="12.75">
      <c r="A122" s="47">
        <v>341</v>
      </c>
      <c r="B122" s="48" t="s">
        <v>410</v>
      </c>
      <c r="C122" s="48">
        <v>3413967</v>
      </c>
      <c r="D122" s="49" t="s">
        <v>295</v>
      </c>
      <c r="E122" s="49" t="s">
        <v>434</v>
      </c>
      <c r="F122" s="50">
        <v>171</v>
      </c>
      <c r="G122" s="51">
        <v>0</v>
      </c>
      <c r="H122" s="51">
        <v>3</v>
      </c>
      <c r="I122" s="52">
        <v>1</v>
      </c>
      <c r="J122" s="53">
        <f t="shared" si="4"/>
        <v>229995</v>
      </c>
      <c r="K122" s="54">
        <f t="shared" si="5"/>
        <v>930</v>
      </c>
      <c r="L122" s="55">
        <f t="shared" si="6"/>
        <v>2345</v>
      </c>
      <c r="M122" s="56">
        <f t="shared" si="7"/>
        <v>233270</v>
      </c>
      <c r="N122">
        <f>VLOOKUP(C122,'Annex A'!B:W,22,FALSE)</f>
        <v>0</v>
      </c>
    </row>
    <row r="123" spans="1:14" ht="12.75">
      <c r="A123" s="47">
        <v>341</v>
      </c>
      <c r="B123" s="48" t="s">
        <v>410</v>
      </c>
      <c r="C123" s="48">
        <v>3414000</v>
      </c>
      <c r="D123" s="49" t="s">
        <v>276</v>
      </c>
      <c r="E123" s="49" t="s">
        <v>435</v>
      </c>
      <c r="F123" s="50">
        <v>0</v>
      </c>
      <c r="G123" s="51">
        <v>319</v>
      </c>
      <c r="H123" s="51">
        <v>0</v>
      </c>
      <c r="I123" s="52">
        <v>3</v>
      </c>
      <c r="J123" s="53">
        <f t="shared" si="4"/>
        <v>304645</v>
      </c>
      <c r="K123" s="54">
        <f t="shared" si="5"/>
        <v>0</v>
      </c>
      <c r="L123" s="55">
        <f t="shared" si="6"/>
        <v>7035</v>
      </c>
      <c r="M123" s="56">
        <f t="shared" si="7"/>
        <v>311680</v>
      </c>
      <c r="N123" t="e">
        <f>VLOOKUP(C123,'Annex A'!B:W,22,FALSE)</f>
        <v>#N/A</v>
      </c>
    </row>
    <row r="124" spans="1:14" ht="12.75">
      <c r="A124" s="47">
        <v>341</v>
      </c>
      <c r="B124" s="48" t="s">
        <v>410</v>
      </c>
      <c r="C124" s="48">
        <v>3414001</v>
      </c>
      <c r="D124" s="49" t="s">
        <v>275</v>
      </c>
      <c r="E124" s="49" t="s">
        <v>435</v>
      </c>
      <c r="F124" s="50">
        <v>0</v>
      </c>
      <c r="G124" s="51">
        <v>469.5</v>
      </c>
      <c r="H124" s="51">
        <v>6</v>
      </c>
      <c r="I124" s="52">
        <v>2</v>
      </c>
      <c r="J124" s="53">
        <f t="shared" si="4"/>
        <v>448372.5</v>
      </c>
      <c r="K124" s="54">
        <f t="shared" si="5"/>
        <v>1860</v>
      </c>
      <c r="L124" s="55">
        <f t="shared" si="6"/>
        <v>4690</v>
      </c>
      <c r="M124" s="56">
        <f t="shared" si="7"/>
        <v>454922.5</v>
      </c>
      <c r="N124" t="e">
        <f>VLOOKUP(C124,'Annex A'!B:W,22,FALSE)</f>
        <v>#N/A</v>
      </c>
    </row>
    <row r="125" spans="1:14" ht="12.75">
      <c r="A125" s="47">
        <v>341</v>
      </c>
      <c r="B125" s="48" t="s">
        <v>410</v>
      </c>
      <c r="C125" s="48">
        <v>3414002</v>
      </c>
      <c r="D125" s="49" t="s">
        <v>255</v>
      </c>
      <c r="E125" s="49" t="s">
        <v>435</v>
      </c>
      <c r="F125" s="50">
        <v>0</v>
      </c>
      <c r="G125" s="51">
        <v>125.5</v>
      </c>
      <c r="H125" s="51">
        <v>0</v>
      </c>
      <c r="I125" s="52">
        <v>1</v>
      </c>
      <c r="J125" s="53">
        <f t="shared" si="4"/>
        <v>119852.5</v>
      </c>
      <c r="K125" s="54">
        <f t="shared" si="5"/>
        <v>0</v>
      </c>
      <c r="L125" s="55">
        <f t="shared" si="6"/>
        <v>2345</v>
      </c>
      <c r="M125" s="56">
        <f t="shared" si="7"/>
        <v>122197.5</v>
      </c>
      <c r="N125" t="e">
        <f>VLOOKUP(C125,'Annex A'!B:W,22,FALSE)</f>
        <v>#N/A</v>
      </c>
    </row>
    <row r="126" spans="1:14" ht="12.75">
      <c r="A126" s="47">
        <v>341</v>
      </c>
      <c r="B126" s="48" t="s">
        <v>410</v>
      </c>
      <c r="C126" s="48">
        <v>3414003</v>
      </c>
      <c r="D126" s="49" t="s">
        <v>274</v>
      </c>
      <c r="E126" s="49" t="s">
        <v>435</v>
      </c>
      <c r="F126" s="50">
        <v>0</v>
      </c>
      <c r="G126" s="51">
        <v>80.5</v>
      </c>
      <c r="H126" s="51">
        <v>2</v>
      </c>
      <c r="I126" s="52">
        <v>0</v>
      </c>
      <c r="J126" s="53">
        <f t="shared" si="4"/>
        <v>76877.5</v>
      </c>
      <c r="K126" s="54">
        <f t="shared" si="5"/>
        <v>620</v>
      </c>
      <c r="L126" s="55">
        <f t="shared" si="6"/>
        <v>0</v>
      </c>
      <c r="M126" s="56">
        <f t="shared" si="7"/>
        <v>77497.5</v>
      </c>
      <c r="N126" t="e">
        <f>VLOOKUP(C126,'Annex A'!B:W,22,FALSE)</f>
        <v>#N/A</v>
      </c>
    </row>
    <row r="127" spans="1:14" ht="12.75">
      <c r="A127" s="47">
        <v>341</v>
      </c>
      <c r="B127" s="48" t="s">
        <v>410</v>
      </c>
      <c r="C127" s="48">
        <v>3414004</v>
      </c>
      <c r="D127" s="49" t="s">
        <v>272</v>
      </c>
      <c r="E127" s="49" t="s">
        <v>435</v>
      </c>
      <c r="F127" s="50">
        <v>47</v>
      </c>
      <c r="G127" s="51">
        <v>113</v>
      </c>
      <c r="H127" s="51">
        <v>1</v>
      </c>
      <c r="I127" s="52">
        <v>60</v>
      </c>
      <c r="J127" s="53">
        <f t="shared" si="4"/>
        <v>171130</v>
      </c>
      <c r="K127" s="54">
        <f t="shared" si="5"/>
        <v>310</v>
      </c>
      <c r="L127" s="55">
        <f t="shared" si="6"/>
        <v>140700</v>
      </c>
      <c r="M127" s="56">
        <f t="shared" si="7"/>
        <v>312140</v>
      </c>
      <c r="N127" t="e">
        <f>VLOOKUP(C127,'Annex A'!B:W,22,FALSE)</f>
        <v>#N/A</v>
      </c>
    </row>
    <row r="128" spans="1:14" s="35" customFormat="1" ht="12.75">
      <c r="A128" s="70">
        <v>341</v>
      </c>
      <c r="B128" s="35" t="s">
        <v>410</v>
      </c>
      <c r="C128" s="35">
        <v>3414006</v>
      </c>
      <c r="D128" s="71" t="s">
        <v>413</v>
      </c>
      <c r="E128" s="71" t="s">
        <v>435</v>
      </c>
      <c r="F128" s="72">
        <v>0</v>
      </c>
      <c r="G128" s="73">
        <v>28.5</v>
      </c>
      <c r="H128" s="73">
        <v>0</v>
      </c>
      <c r="I128" s="74">
        <v>0</v>
      </c>
      <c r="J128" s="75">
        <f t="shared" si="4"/>
        <v>27217.5</v>
      </c>
      <c r="K128" s="76">
        <f t="shared" si="5"/>
        <v>0</v>
      </c>
      <c r="L128" s="77">
        <f t="shared" si="6"/>
        <v>0</v>
      </c>
      <c r="M128" s="78">
        <f>5/12*(J128+K128+L128)</f>
        <v>11340.625</v>
      </c>
      <c r="N128" s="35" t="e">
        <f>VLOOKUP(C128,'Annex A'!B:W,22,FALSE)</f>
        <v>#N/A</v>
      </c>
    </row>
    <row r="129" spans="1:14" s="35" customFormat="1" ht="12.75">
      <c r="A129" s="70">
        <v>341</v>
      </c>
      <c r="B129" s="35" t="s">
        <v>410</v>
      </c>
      <c r="C129" s="35">
        <v>3414007</v>
      </c>
      <c r="D129" s="71" t="s">
        <v>414</v>
      </c>
      <c r="E129" s="71" t="s">
        <v>416</v>
      </c>
      <c r="F129" s="72">
        <v>0</v>
      </c>
      <c r="G129" s="73">
        <v>0</v>
      </c>
      <c r="H129" s="73">
        <v>0</v>
      </c>
      <c r="I129" s="74">
        <v>0</v>
      </c>
      <c r="J129" s="75">
        <f t="shared" si="4"/>
        <v>0</v>
      </c>
      <c r="K129" s="76">
        <f t="shared" si="5"/>
        <v>0</v>
      </c>
      <c r="L129" s="77">
        <f t="shared" si="6"/>
        <v>0</v>
      </c>
      <c r="M129" s="78">
        <f t="shared" si="7"/>
        <v>0</v>
      </c>
      <c r="N129" s="35" t="e">
        <f>VLOOKUP(C129,'Annex A'!B:W,22,FALSE)</f>
        <v>#N/A</v>
      </c>
    </row>
    <row r="130" spans="1:14" ht="12.75">
      <c r="A130" s="47">
        <v>341</v>
      </c>
      <c r="B130" s="48" t="s">
        <v>410</v>
      </c>
      <c r="C130" s="48">
        <v>3414009</v>
      </c>
      <c r="D130" s="49" t="s">
        <v>260</v>
      </c>
      <c r="E130" s="49" t="s">
        <v>435</v>
      </c>
      <c r="F130" s="50">
        <v>0</v>
      </c>
      <c r="G130" s="51">
        <v>569.5</v>
      </c>
      <c r="H130" s="51">
        <v>3</v>
      </c>
      <c r="I130" s="52">
        <v>4</v>
      </c>
      <c r="J130" s="53">
        <f t="shared" si="4"/>
        <v>543872.5</v>
      </c>
      <c r="K130" s="54">
        <f t="shared" si="5"/>
        <v>930</v>
      </c>
      <c r="L130" s="55">
        <f t="shared" si="6"/>
        <v>9380</v>
      </c>
      <c r="M130" s="56">
        <f t="shared" si="7"/>
        <v>554182.5</v>
      </c>
      <c r="N130" t="e">
        <f>VLOOKUP(C130,'Annex A'!B:W,22,FALSE)</f>
        <v>#N/A</v>
      </c>
    </row>
    <row r="131" spans="1:14" ht="12.75">
      <c r="A131" s="47">
        <v>341</v>
      </c>
      <c r="B131" s="48" t="s">
        <v>410</v>
      </c>
      <c r="C131" s="48">
        <v>3414306</v>
      </c>
      <c r="D131" s="49" t="s">
        <v>273</v>
      </c>
      <c r="E131" s="49" t="s">
        <v>435</v>
      </c>
      <c r="F131" s="50">
        <v>0</v>
      </c>
      <c r="G131" s="51">
        <v>351</v>
      </c>
      <c r="H131" s="51">
        <v>3</v>
      </c>
      <c r="I131" s="52">
        <v>2</v>
      </c>
      <c r="J131" s="53">
        <f aca="true" t="shared" si="8" ref="J131:J169">1345*F131+955*G131</f>
        <v>335205</v>
      </c>
      <c r="K131" s="54">
        <f aca="true" t="shared" si="9" ref="K131:K169">310*H131</f>
        <v>930</v>
      </c>
      <c r="L131" s="55">
        <f aca="true" t="shared" si="10" ref="L131:L169">2345*I131</f>
        <v>4690</v>
      </c>
      <c r="M131" s="56">
        <f aca="true" t="shared" si="11" ref="M131:M169">J131+K131+L131</f>
        <v>340825</v>
      </c>
      <c r="N131" t="e">
        <f>VLOOKUP(C131,'Annex A'!B:W,22,FALSE)</f>
        <v>#N/A</v>
      </c>
    </row>
    <row r="132" spans="1:14" ht="12.75">
      <c r="A132" s="47">
        <v>341</v>
      </c>
      <c r="B132" s="48" t="s">
        <v>410</v>
      </c>
      <c r="C132" s="48">
        <v>3414404</v>
      </c>
      <c r="D132" s="49" t="s">
        <v>293</v>
      </c>
      <c r="E132" s="49" t="s">
        <v>432</v>
      </c>
      <c r="F132" s="50">
        <v>0</v>
      </c>
      <c r="G132" s="51">
        <v>466</v>
      </c>
      <c r="H132" s="51">
        <v>0</v>
      </c>
      <c r="I132" s="52">
        <v>1</v>
      </c>
      <c r="J132" s="53">
        <f t="shared" si="8"/>
        <v>445030</v>
      </c>
      <c r="K132" s="54">
        <f t="shared" si="9"/>
        <v>0</v>
      </c>
      <c r="L132" s="55">
        <f t="shared" si="10"/>
        <v>2345</v>
      </c>
      <c r="M132" s="56">
        <f t="shared" si="11"/>
        <v>447375</v>
      </c>
      <c r="N132">
        <f>VLOOKUP(C132,'Annex A'!B:W,22,FALSE)</f>
        <v>0</v>
      </c>
    </row>
    <row r="133" spans="1:14" ht="12.75">
      <c r="A133" s="47">
        <v>341</v>
      </c>
      <c r="B133" s="48" t="s">
        <v>410</v>
      </c>
      <c r="C133" s="48">
        <v>3414420</v>
      </c>
      <c r="D133" s="49" t="s">
        <v>292</v>
      </c>
      <c r="E133" s="49" t="s">
        <v>432</v>
      </c>
      <c r="F133" s="50">
        <v>0</v>
      </c>
      <c r="G133" s="51">
        <v>443</v>
      </c>
      <c r="H133" s="51">
        <v>5</v>
      </c>
      <c r="I133" s="52">
        <v>6</v>
      </c>
      <c r="J133" s="53">
        <f t="shared" si="8"/>
        <v>423065</v>
      </c>
      <c r="K133" s="54">
        <f t="shared" si="9"/>
        <v>1550</v>
      </c>
      <c r="L133" s="55">
        <f t="shared" si="10"/>
        <v>14070</v>
      </c>
      <c r="M133" s="56">
        <f t="shared" si="11"/>
        <v>438685</v>
      </c>
      <c r="N133">
        <f>VLOOKUP(C133,'Annex A'!B:W,22,FALSE)</f>
        <v>0</v>
      </c>
    </row>
    <row r="134" spans="1:14" ht="12.75">
      <c r="A134" s="47">
        <v>341</v>
      </c>
      <c r="B134" s="48" t="s">
        <v>410</v>
      </c>
      <c r="C134" s="48">
        <v>3414011</v>
      </c>
      <c r="D134" s="49" t="s">
        <v>417</v>
      </c>
      <c r="E134" s="49" t="s">
        <v>435</v>
      </c>
      <c r="F134" s="50">
        <v>0</v>
      </c>
      <c r="G134" s="51">
        <v>857</v>
      </c>
      <c r="H134" s="51">
        <v>5</v>
      </c>
      <c r="I134" s="52">
        <v>3</v>
      </c>
      <c r="J134" s="53">
        <f t="shared" si="8"/>
        <v>818435</v>
      </c>
      <c r="K134" s="54">
        <f t="shared" si="9"/>
        <v>1550</v>
      </c>
      <c r="L134" s="55">
        <f t="shared" si="10"/>
        <v>7035</v>
      </c>
      <c r="M134" s="56">
        <f t="shared" si="11"/>
        <v>827020</v>
      </c>
      <c r="N134" t="e">
        <f>VLOOKUP(C134,'Annex A'!B:W,22,FALSE)</f>
        <v>#N/A</v>
      </c>
    </row>
    <row r="135" spans="1:14" ht="12.75">
      <c r="A135" s="47">
        <v>341</v>
      </c>
      <c r="B135" s="48" t="s">
        <v>410</v>
      </c>
      <c r="C135" s="48">
        <v>3414425</v>
      </c>
      <c r="D135" s="49" t="s">
        <v>291</v>
      </c>
      <c r="E135" s="49" t="s">
        <v>436</v>
      </c>
      <c r="F135" s="50">
        <v>0</v>
      </c>
      <c r="G135" s="51">
        <v>646</v>
      </c>
      <c r="H135" s="51">
        <v>2</v>
      </c>
      <c r="I135" s="52">
        <v>0</v>
      </c>
      <c r="J135" s="53">
        <f t="shared" si="8"/>
        <v>616930</v>
      </c>
      <c r="K135" s="54">
        <f t="shared" si="9"/>
        <v>620</v>
      </c>
      <c r="L135" s="55">
        <f t="shared" si="10"/>
        <v>0</v>
      </c>
      <c r="M135" s="56">
        <f t="shared" si="11"/>
        <v>617550</v>
      </c>
      <c r="N135">
        <f>VLOOKUP(C135,'Annex A'!B:W,22,FALSE)</f>
        <v>0</v>
      </c>
    </row>
    <row r="136" spans="1:14" ht="12.75">
      <c r="A136" s="47">
        <v>341</v>
      </c>
      <c r="B136" s="48" t="s">
        <v>410</v>
      </c>
      <c r="C136" s="48">
        <v>3414427</v>
      </c>
      <c r="D136" s="49" t="s">
        <v>290</v>
      </c>
      <c r="E136" s="49" t="s">
        <v>432</v>
      </c>
      <c r="F136" s="50">
        <v>0</v>
      </c>
      <c r="G136" s="51">
        <v>453</v>
      </c>
      <c r="H136" s="51">
        <v>7</v>
      </c>
      <c r="I136" s="52">
        <v>2</v>
      </c>
      <c r="J136" s="53">
        <f t="shared" si="8"/>
        <v>432615</v>
      </c>
      <c r="K136" s="54">
        <f t="shared" si="9"/>
        <v>2170</v>
      </c>
      <c r="L136" s="55">
        <f t="shared" si="10"/>
        <v>4690</v>
      </c>
      <c r="M136" s="56">
        <f t="shared" si="11"/>
        <v>439475</v>
      </c>
      <c r="N136">
        <f>VLOOKUP(C136,'Annex A'!B:W,22,FALSE)</f>
        <v>0</v>
      </c>
    </row>
    <row r="137" spans="1:14" ht="12.75">
      <c r="A137" s="47">
        <v>341</v>
      </c>
      <c r="B137" s="48" t="s">
        <v>410</v>
      </c>
      <c r="C137" s="48">
        <v>3414429</v>
      </c>
      <c r="D137" s="49" t="s">
        <v>289</v>
      </c>
      <c r="E137" s="49" t="s">
        <v>432</v>
      </c>
      <c r="F137" s="50">
        <v>0</v>
      </c>
      <c r="G137" s="51">
        <v>498.5</v>
      </c>
      <c r="H137" s="51">
        <v>5</v>
      </c>
      <c r="I137" s="52">
        <v>6</v>
      </c>
      <c r="J137" s="53">
        <f t="shared" si="8"/>
        <v>476067.5</v>
      </c>
      <c r="K137" s="54">
        <f t="shared" si="9"/>
        <v>1550</v>
      </c>
      <c r="L137" s="55">
        <f t="shared" si="10"/>
        <v>14070</v>
      </c>
      <c r="M137" s="56">
        <f t="shared" si="11"/>
        <v>491687.5</v>
      </c>
      <c r="N137">
        <f>VLOOKUP(C137,'Annex A'!B:W,22,FALSE)</f>
        <v>0</v>
      </c>
    </row>
    <row r="138" spans="1:14" ht="12.75">
      <c r="A138" s="47">
        <v>341</v>
      </c>
      <c r="B138" s="48" t="s">
        <v>410</v>
      </c>
      <c r="C138" s="48">
        <v>3414690</v>
      </c>
      <c r="D138" s="49" t="s">
        <v>288</v>
      </c>
      <c r="E138" s="49" t="s">
        <v>434</v>
      </c>
      <c r="F138" s="50">
        <v>0</v>
      </c>
      <c r="G138" s="51">
        <v>54</v>
      </c>
      <c r="H138" s="51">
        <v>3</v>
      </c>
      <c r="I138" s="52">
        <v>6</v>
      </c>
      <c r="J138" s="53">
        <f t="shared" si="8"/>
        <v>51570</v>
      </c>
      <c r="K138" s="54">
        <f t="shared" si="9"/>
        <v>930</v>
      </c>
      <c r="L138" s="55">
        <f t="shared" si="10"/>
        <v>14070</v>
      </c>
      <c r="M138" s="56">
        <f t="shared" si="11"/>
        <v>66570</v>
      </c>
      <c r="N138">
        <f>VLOOKUP(C138,'Annex A'!B:W,22,FALSE)</f>
        <v>0</v>
      </c>
    </row>
    <row r="139" spans="1:14" ht="12.75">
      <c r="A139" s="47">
        <v>341</v>
      </c>
      <c r="B139" s="48" t="s">
        <v>410</v>
      </c>
      <c r="C139" s="48">
        <v>3414781</v>
      </c>
      <c r="D139" s="49" t="s">
        <v>287</v>
      </c>
      <c r="E139" s="49" t="s">
        <v>434</v>
      </c>
      <c r="F139" s="50">
        <v>0</v>
      </c>
      <c r="G139" s="51">
        <v>186</v>
      </c>
      <c r="H139" s="51">
        <v>7</v>
      </c>
      <c r="I139" s="52">
        <v>3</v>
      </c>
      <c r="J139" s="53">
        <f t="shared" si="8"/>
        <v>177630</v>
      </c>
      <c r="K139" s="54">
        <f t="shared" si="9"/>
        <v>2170</v>
      </c>
      <c r="L139" s="55">
        <f t="shared" si="10"/>
        <v>7035</v>
      </c>
      <c r="M139" s="56">
        <f t="shared" si="11"/>
        <v>186835</v>
      </c>
      <c r="N139">
        <f>VLOOKUP(C139,'Annex A'!B:W,22,FALSE)</f>
        <v>0</v>
      </c>
    </row>
    <row r="140" spans="1:14" ht="12.75">
      <c r="A140" s="47">
        <v>341</v>
      </c>
      <c r="B140" s="48" t="s">
        <v>410</v>
      </c>
      <c r="C140" s="48">
        <v>3414782</v>
      </c>
      <c r="D140" s="49" t="s">
        <v>286</v>
      </c>
      <c r="E140" s="49" t="s">
        <v>434</v>
      </c>
      <c r="F140" s="50">
        <v>0</v>
      </c>
      <c r="G140" s="51">
        <v>431</v>
      </c>
      <c r="H140" s="51">
        <v>1</v>
      </c>
      <c r="I140" s="52">
        <v>7</v>
      </c>
      <c r="J140" s="53">
        <f t="shared" si="8"/>
        <v>411605</v>
      </c>
      <c r="K140" s="54">
        <f t="shared" si="9"/>
        <v>310</v>
      </c>
      <c r="L140" s="55">
        <f t="shared" si="10"/>
        <v>16415</v>
      </c>
      <c r="M140" s="56">
        <f t="shared" si="11"/>
        <v>428330</v>
      </c>
      <c r="N140">
        <f>VLOOKUP(C140,'Annex A'!B:W,22,FALSE)</f>
        <v>0</v>
      </c>
    </row>
    <row r="141" spans="1:14" ht="12.75">
      <c r="A141" s="47">
        <v>341</v>
      </c>
      <c r="B141" s="48" t="s">
        <v>410</v>
      </c>
      <c r="C141" s="48">
        <v>3414787</v>
      </c>
      <c r="D141" s="49" t="s">
        <v>254</v>
      </c>
      <c r="E141" s="49" t="s">
        <v>435</v>
      </c>
      <c r="F141" s="50">
        <v>0</v>
      </c>
      <c r="G141" s="51">
        <v>304</v>
      </c>
      <c r="H141" s="51">
        <v>3</v>
      </c>
      <c r="I141" s="52">
        <v>1</v>
      </c>
      <c r="J141" s="53">
        <f t="shared" si="8"/>
        <v>290320</v>
      </c>
      <c r="K141" s="54">
        <f t="shared" si="9"/>
        <v>930</v>
      </c>
      <c r="L141" s="55">
        <f t="shared" si="10"/>
        <v>2345</v>
      </c>
      <c r="M141" s="56">
        <f t="shared" si="11"/>
        <v>293595</v>
      </c>
      <c r="N141" t="e">
        <f>VLOOKUP(C141,'Annex A'!B:W,22,FALSE)</f>
        <v>#N/A</v>
      </c>
    </row>
    <row r="142" spans="1:14" ht="12.75">
      <c r="A142" s="47">
        <v>341</v>
      </c>
      <c r="B142" s="48" t="s">
        <v>410</v>
      </c>
      <c r="C142" s="48">
        <v>3414790</v>
      </c>
      <c r="D142" s="49" t="s">
        <v>285</v>
      </c>
      <c r="E142" s="49" t="s">
        <v>434</v>
      </c>
      <c r="F142" s="50">
        <v>0</v>
      </c>
      <c r="G142" s="51">
        <v>271</v>
      </c>
      <c r="H142" s="51">
        <v>3</v>
      </c>
      <c r="I142" s="52">
        <v>5</v>
      </c>
      <c r="J142" s="53">
        <f t="shared" si="8"/>
        <v>258805</v>
      </c>
      <c r="K142" s="54">
        <f t="shared" si="9"/>
        <v>930</v>
      </c>
      <c r="L142" s="55">
        <f t="shared" si="10"/>
        <v>11725</v>
      </c>
      <c r="M142" s="56">
        <f t="shared" si="11"/>
        <v>271460</v>
      </c>
      <c r="N142">
        <f>VLOOKUP(C142,'Annex A'!B:W,22,FALSE)</f>
        <v>0</v>
      </c>
    </row>
    <row r="143" spans="1:14" ht="12.75">
      <c r="A143" s="47">
        <v>341</v>
      </c>
      <c r="B143" s="48" t="s">
        <v>410</v>
      </c>
      <c r="C143" s="48">
        <v>3414792</v>
      </c>
      <c r="D143" s="49" t="s">
        <v>284</v>
      </c>
      <c r="E143" s="49" t="s">
        <v>434</v>
      </c>
      <c r="F143" s="50">
        <v>0</v>
      </c>
      <c r="G143" s="51">
        <v>351</v>
      </c>
      <c r="H143" s="51">
        <v>2</v>
      </c>
      <c r="I143" s="52">
        <v>6</v>
      </c>
      <c r="J143" s="53">
        <f t="shared" si="8"/>
        <v>335205</v>
      </c>
      <c r="K143" s="54">
        <f t="shared" si="9"/>
        <v>620</v>
      </c>
      <c r="L143" s="55">
        <f t="shared" si="10"/>
        <v>14070</v>
      </c>
      <c r="M143" s="56">
        <f t="shared" si="11"/>
        <v>349895</v>
      </c>
      <c r="N143">
        <f>VLOOKUP(C143,'Annex A'!B:W,22,FALSE)</f>
        <v>0</v>
      </c>
    </row>
    <row r="144" spans="1:14" ht="12.75">
      <c r="A144" s="47">
        <v>341</v>
      </c>
      <c r="B144" s="48" t="s">
        <v>410</v>
      </c>
      <c r="C144" s="48">
        <v>3414793</v>
      </c>
      <c r="D144" s="49" t="s">
        <v>283</v>
      </c>
      <c r="E144" s="49" t="s">
        <v>434</v>
      </c>
      <c r="F144" s="50">
        <v>0</v>
      </c>
      <c r="G144" s="51">
        <v>386</v>
      </c>
      <c r="H144" s="51">
        <v>3</v>
      </c>
      <c r="I144" s="52">
        <v>8</v>
      </c>
      <c r="J144" s="53">
        <f t="shared" si="8"/>
        <v>368630</v>
      </c>
      <c r="K144" s="54">
        <f t="shared" si="9"/>
        <v>930</v>
      </c>
      <c r="L144" s="55">
        <f t="shared" si="10"/>
        <v>18760</v>
      </c>
      <c r="M144" s="56">
        <f t="shared" si="11"/>
        <v>388320</v>
      </c>
      <c r="N144">
        <f>VLOOKUP(C144,'Annex A'!B:W,22,FALSE)</f>
        <v>0</v>
      </c>
    </row>
    <row r="145" spans="1:14" ht="12.75">
      <c r="A145" s="47">
        <v>341</v>
      </c>
      <c r="B145" s="48" t="s">
        <v>410</v>
      </c>
      <c r="C145" s="48">
        <v>3414794</v>
      </c>
      <c r="D145" s="49" t="s">
        <v>148</v>
      </c>
      <c r="E145" s="49" t="s">
        <v>434</v>
      </c>
      <c r="F145" s="50">
        <v>0</v>
      </c>
      <c r="G145" s="51">
        <v>417</v>
      </c>
      <c r="H145" s="51">
        <v>10</v>
      </c>
      <c r="I145" s="52">
        <v>7</v>
      </c>
      <c r="J145" s="53">
        <f t="shared" si="8"/>
        <v>398235</v>
      </c>
      <c r="K145" s="54">
        <f t="shared" si="9"/>
        <v>3100</v>
      </c>
      <c r="L145" s="55">
        <f t="shared" si="10"/>
        <v>16415</v>
      </c>
      <c r="M145" s="56">
        <f t="shared" si="11"/>
        <v>417750</v>
      </c>
      <c r="N145">
        <f>VLOOKUP(C145,'Annex A'!B:W,22,FALSE)</f>
        <v>0</v>
      </c>
    </row>
    <row r="146" spans="1:14" ht="12.75">
      <c r="A146" s="47">
        <v>341</v>
      </c>
      <c r="B146" s="48" t="s">
        <v>410</v>
      </c>
      <c r="C146" s="48">
        <v>3414796</v>
      </c>
      <c r="D146" s="49" t="s">
        <v>282</v>
      </c>
      <c r="E146" s="49" t="s">
        <v>434</v>
      </c>
      <c r="F146" s="50">
        <v>0</v>
      </c>
      <c r="G146" s="51">
        <v>278</v>
      </c>
      <c r="H146" s="51">
        <v>1</v>
      </c>
      <c r="I146" s="52">
        <v>12</v>
      </c>
      <c r="J146" s="53">
        <f t="shared" si="8"/>
        <v>265490</v>
      </c>
      <c r="K146" s="54">
        <f t="shared" si="9"/>
        <v>310</v>
      </c>
      <c r="L146" s="55">
        <f t="shared" si="10"/>
        <v>28140</v>
      </c>
      <c r="M146" s="56">
        <f t="shared" si="11"/>
        <v>293940</v>
      </c>
      <c r="N146">
        <f>VLOOKUP(C146,'Annex A'!B:W,22,FALSE)</f>
        <v>0</v>
      </c>
    </row>
    <row r="147" spans="1:14" ht="12.75">
      <c r="A147" s="47">
        <v>341</v>
      </c>
      <c r="B147" s="48" t="s">
        <v>410</v>
      </c>
      <c r="C147" s="48">
        <v>3414797</v>
      </c>
      <c r="D147" s="49" t="s">
        <v>264</v>
      </c>
      <c r="E147" s="49" t="s">
        <v>435</v>
      </c>
      <c r="F147" s="50">
        <v>0</v>
      </c>
      <c r="G147" s="51">
        <v>261</v>
      </c>
      <c r="H147" s="51">
        <v>2</v>
      </c>
      <c r="I147" s="52">
        <v>0</v>
      </c>
      <c r="J147" s="53">
        <f t="shared" si="8"/>
        <v>249255</v>
      </c>
      <c r="K147" s="54">
        <f t="shared" si="9"/>
        <v>620</v>
      </c>
      <c r="L147" s="55">
        <f t="shared" si="10"/>
        <v>0</v>
      </c>
      <c r="M147" s="56">
        <f t="shared" si="11"/>
        <v>249875</v>
      </c>
      <c r="N147" t="e">
        <f>VLOOKUP(C147,'Annex A'!B:W,22,FALSE)</f>
        <v>#N/A</v>
      </c>
    </row>
    <row r="148" spans="1:14" ht="12.75">
      <c r="A148" s="47">
        <v>341</v>
      </c>
      <c r="B148" s="48" t="s">
        <v>410</v>
      </c>
      <c r="C148" s="48">
        <v>3415200</v>
      </c>
      <c r="D148" s="49" t="s">
        <v>294</v>
      </c>
      <c r="E148" s="49" t="s">
        <v>434</v>
      </c>
      <c r="F148" s="50">
        <v>18</v>
      </c>
      <c r="G148" s="51">
        <v>0</v>
      </c>
      <c r="H148" s="51">
        <v>0</v>
      </c>
      <c r="I148" s="52">
        <v>4</v>
      </c>
      <c r="J148" s="53">
        <f t="shared" si="8"/>
        <v>24210</v>
      </c>
      <c r="K148" s="54">
        <f t="shared" si="9"/>
        <v>0</v>
      </c>
      <c r="L148" s="55">
        <f t="shared" si="10"/>
        <v>9380</v>
      </c>
      <c r="M148" s="56">
        <f t="shared" si="11"/>
        <v>33590</v>
      </c>
      <c r="N148">
        <f>VLOOKUP(C148,'Annex A'!B:W,22,FALSE)</f>
        <v>0</v>
      </c>
    </row>
    <row r="149" spans="1:14" ht="12.75">
      <c r="A149" s="47">
        <v>341</v>
      </c>
      <c r="B149" s="48" t="s">
        <v>410</v>
      </c>
      <c r="C149" s="48">
        <v>3415400</v>
      </c>
      <c r="D149" s="49" t="s">
        <v>258</v>
      </c>
      <c r="E149" s="49" t="s">
        <v>435</v>
      </c>
      <c r="F149" s="50">
        <v>0</v>
      </c>
      <c r="G149" s="51">
        <v>226.5</v>
      </c>
      <c r="H149" s="51">
        <v>7</v>
      </c>
      <c r="I149" s="52">
        <v>9</v>
      </c>
      <c r="J149" s="53">
        <f t="shared" si="8"/>
        <v>216307.5</v>
      </c>
      <c r="K149" s="54">
        <f t="shared" si="9"/>
        <v>2170</v>
      </c>
      <c r="L149" s="55">
        <f t="shared" si="10"/>
        <v>21105</v>
      </c>
      <c r="M149" s="56">
        <f t="shared" si="11"/>
        <v>239582.5</v>
      </c>
      <c r="N149" t="e">
        <f>VLOOKUP(C149,'Annex A'!B:W,22,FALSE)</f>
        <v>#N/A</v>
      </c>
    </row>
    <row r="150" spans="1:14" ht="12.75">
      <c r="A150" s="47">
        <v>341</v>
      </c>
      <c r="B150" s="48" t="s">
        <v>410</v>
      </c>
      <c r="C150" s="48">
        <v>3415402</v>
      </c>
      <c r="D150" s="49" t="s">
        <v>259</v>
      </c>
      <c r="E150" s="49" t="s">
        <v>435</v>
      </c>
      <c r="F150" s="50">
        <v>0</v>
      </c>
      <c r="G150" s="51">
        <v>155</v>
      </c>
      <c r="H150" s="51">
        <v>1</v>
      </c>
      <c r="I150" s="52">
        <v>15</v>
      </c>
      <c r="J150" s="53">
        <f t="shared" si="8"/>
        <v>148025</v>
      </c>
      <c r="K150" s="54">
        <f t="shared" si="9"/>
        <v>310</v>
      </c>
      <c r="L150" s="55">
        <f t="shared" si="10"/>
        <v>35175</v>
      </c>
      <c r="M150" s="56">
        <f t="shared" si="11"/>
        <v>183510</v>
      </c>
      <c r="N150" t="e">
        <f>VLOOKUP(C150,'Annex A'!B:W,22,FALSE)</f>
        <v>#N/A</v>
      </c>
    </row>
    <row r="151" spans="1:14" ht="12.75">
      <c r="A151" s="47">
        <v>341</v>
      </c>
      <c r="B151" s="48" t="s">
        <v>410</v>
      </c>
      <c r="C151" s="48">
        <v>3415403</v>
      </c>
      <c r="D151" s="49" t="s">
        <v>281</v>
      </c>
      <c r="E151" s="49" t="s">
        <v>434</v>
      </c>
      <c r="F151" s="50">
        <v>0</v>
      </c>
      <c r="G151" s="51">
        <v>127</v>
      </c>
      <c r="H151" s="51">
        <v>6</v>
      </c>
      <c r="I151" s="52">
        <v>28</v>
      </c>
      <c r="J151" s="53">
        <f t="shared" si="8"/>
        <v>121285</v>
      </c>
      <c r="K151" s="54">
        <f t="shared" si="9"/>
        <v>1860</v>
      </c>
      <c r="L151" s="55">
        <f t="shared" si="10"/>
        <v>65660</v>
      </c>
      <c r="M151" s="56">
        <f t="shared" si="11"/>
        <v>188805</v>
      </c>
      <c r="N151">
        <f>VLOOKUP(C151,'Annex A'!B:W,22,FALSE)</f>
        <v>0</v>
      </c>
    </row>
    <row r="152" spans="1:14" ht="12.75">
      <c r="A152" s="47">
        <v>341</v>
      </c>
      <c r="B152" s="48" t="s">
        <v>410</v>
      </c>
      <c r="C152" s="48">
        <v>3415404</v>
      </c>
      <c r="D152" s="49" t="s">
        <v>263</v>
      </c>
      <c r="E152" s="49" t="s">
        <v>435</v>
      </c>
      <c r="F152" s="50">
        <v>0</v>
      </c>
      <c r="G152" s="51">
        <v>125</v>
      </c>
      <c r="H152" s="51">
        <v>2</v>
      </c>
      <c r="I152" s="52">
        <v>1</v>
      </c>
      <c r="J152" s="53">
        <f t="shared" si="8"/>
        <v>119375</v>
      </c>
      <c r="K152" s="54">
        <f t="shared" si="9"/>
        <v>620</v>
      </c>
      <c r="L152" s="55">
        <f t="shared" si="10"/>
        <v>2345</v>
      </c>
      <c r="M152" s="56">
        <f t="shared" si="11"/>
        <v>122340</v>
      </c>
      <c r="N152" t="e">
        <f>VLOOKUP(C152,'Annex A'!B:W,22,FALSE)</f>
        <v>#N/A</v>
      </c>
    </row>
    <row r="153" spans="1:14" ht="12.75">
      <c r="A153" s="47">
        <v>341</v>
      </c>
      <c r="B153" s="48" t="s">
        <v>410</v>
      </c>
      <c r="C153" s="48">
        <v>3415900</v>
      </c>
      <c r="D153" s="49" t="s">
        <v>257</v>
      </c>
      <c r="E153" s="49" t="s">
        <v>435</v>
      </c>
      <c r="F153" s="50">
        <v>0</v>
      </c>
      <c r="G153" s="51">
        <v>108</v>
      </c>
      <c r="H153" s="51">
        <v>2</v>
      </c>
      <c r="I153" s="52">
        <v>24</v>
      </c>
      <c r="J153" s="53">
        <f t="shared" si="8"/>
        <v>103140</v>
      </c>
      <c r="K153" s="54">
        <f t="shared" si="9"/>
        <v>620</v>
      </c>
      <c r="L153" s="55">
        <f t="shared" si="10"/>
        <v>56280</v>
      </c>
      <c r="M153" s="56">
        <f t="shared" si="11"/>
        <v>160040</v>
      </c>
      <c r="N153" t="e">
        <f>VLOOKUP(C153,'Annex A'!B:W,22,FALSE)</f>
        <v>#N/A</v>
      </c>
    </row>
    <row r="154" spans="1:14" s="35" customFormat="1" ht="12.75">
      <c r="A154" s="70">
        <v>341</v>
      </c>
      <c r="B154" s="35" t="s">
        <v>410</v>
      </c>
      <c r="C154" s="35">
        <v>3416005</v>
      </c>
      <c r="D154" s="71" t="s">
        <v>412</v>
      </c>
      <c r="E154" s="71" t="s">
        <v>431</v>
      </c>
      <c r="F154" s="72">
        <v>0</v>
      </c>
      <c r="G154" s="73">
        <v>12</v>
      </c>
      <c r="H154" s="73">
        <v>0</v>
      </c>
      <c r="I154" s="74">
        <v>3</v>
      </c>
      <c r="J154" s="75">
        <f t="shared" si="8"/>
        <v>11460</v>
      </c>
      <c r="K154" s="76">
        <f t="shared" si="9"/>
        <v>0</v>
      </c>
      <c r="L154" s="77">
        <f t="shared" si="10"/>
        <v>7035</v>
      </c>
      <c r="M154" s="78">
        <f t="shared" si="11"/>
        <v>18495</v>
      </c>
      <c r="N154" s="35" t="e">
        <f>VLOOKUP(C154,'Annex A'!B:W,22,FALSE)</f>
        <v>#N/A</v>
      </c>
    </row>
    <row r="155" spans="1:14" ht="12.75">
      <c r="A155" s="47">
        <v>341</v>
      </c>
      <c r="B155" s="48" t="s">
        <v>410</v>
      </c>
      <c r="C155" s="48">
        <v>3416906</v>
      </c>
      <c r="D155" s="49" t="s">
        <v>256</v>
      </c>
      <c r="E155" s="49" t="s">
        <v>435</v>
      </c>
      <c r="F155" s="50">
        <v>0</v>
      </c>
      <c r="G155" s="51">
        <v>755</v>
      </c>
      <c r="H155" s="51">
        <v>2</v>
      </c>
      <c r="I155" s="52">
        <v>6</v>
      </c>
      <c r="J155" s="53">
        <f t="shared" si="8"/>
        <v>721025</v>
      </c>
      <c r="K155" s="54">
        <f t="shared" si="9"/>
        <v>620</v>
      </c>
      <c r="L155" s="55">
        <f t="shared" si="10"/>
        <v>14070</v>
      </c>
      <c r="M155" s="56">
        <f t="shared" si="11"/>
        <v>735715</v>
      </c>
      <c r="N155" t="e">
        <f>VLOOKUP(C155,'Annex A'!B:W,22,FALSE)</f>
        <v>#N/A</v>
      </c>
    </row>
    <row r="156" spans="1:14" ht="12.75">
      <c r="A156" s="47">
        <v>341</v>
      </c>
      <c r="B156" s="48" t="s">
        <v>410</v>
      </c>
      <c r="C156" s="48">
        <v>3416907</v>
      </c>
      <c r="D156" s="49" t="s">
        <v>262</v>
      </c>
      <c r="E156" s="49" t="s">
        <v>435</v>
      </c>
      <c r="F156" s="50">
        <v>0</v>
      </c>
      <c r="G156" s="51">
        <v>200</v>
      </c>
      <c r="H156" s="51">
        <v>1</v>
      </c>
      <c r="I156" s="52">
        <v>15</v>
      </c>
      <c r="J156" s="53">
        <f t="shared" si="8"/>
        <v>191000</v>
      </c>
      <c r="K156" s="54">
        <f t="shared" si="9"/>
        <v>310</v>
      </c>
      <c r="L156" s="55">
        <f t="shared" si="10"/>
        <v>35175</v>
      </c>
      <c r="M156" s="56">
        <f t="shared" si="11"/>
        <v>226485</v>
      </c>
      <c r="N156" t="e">
        <f>VLOOKUP(C156,'Annex A'!B:W,22,FALSE)</f>
        <v>#N/A</v>
      </c>
    </row>
    <row r="157" spans="1:14" ht="12.75">
      <c r="A157" s="47">
        <v>341</v>
      </c>
      <c r="B157" s="48" t="s">
        <v>410</v>
      </c>
      <c r="C157" s="48">
        <v>3416908</v>
      </c>
      <c r="D157" s="49" t="s">
        <v>261</v>
      </c>
      <c r="E157" s="49" t="s">
        <v>435</v>
      </c>
      <c r="F157" s="50">
        <v>0</v>
      </c>
      <c r="G157" s="51">
        <v>339</v>
      </c>
      <c r="H157" s="51">
        <v>5</v>
      </c>
      <c r="I157" s="52">
        <v>0</v>
      </c>
      <c r="J157" s="53">
        <f t="shared" si="8"/>
        <v>323745</v>
      </c>
      <c r="K157" s="54">
        <f t="shared" si="9"/>
        <v>1550</v>
      </c>
      <c r="L157" s="55">
        <f t="shared" si="10"/>
        <v>0</v>
      </c>
      <c r="M157" s="56">
        <f t="shared" si="11"/>
        <v>325295</v>
      </c>
      <c r="N157" t="e">
        <f>VLOOKUP(C157,'Annex A'!B:W,22,FALSE)</f>
        <v>#N/A</v>
      </c>
    </row>
    <row r="158" spans="1:14" ht="12.75">
      <c r="A158" s="47">
        <v>341</v>
      </c>
      <c r="B158" s="48" t="s">
        <v>410</v>
      </c>
      <c r="C158" s="48">
        <v>3417025</v>
      </c>
      <c r="D158" s="49" t="s">
        <v>439</v>
      </c>
      <c r="E158" s="49" t="s">
        <v>440</v>
      </c>
      <c r="F158" s="50">
        <v>50</v>
      </c>
      <c r="G158" s="51">
        <v>73</v>
      </c>
      <c r="H158" s="51">
        <v>0</v>
      </c>
      <c r="I158" s="52">
        <v>2</v>
      </c>
      <c r="J158" s="53">
        <f t="shared" si="8"/>
        <v>136965</v>
      </c>
      <c r="K158" s="54">
        <f t="shared" si="9"/>
        <v>0</v>
      </c>
      <c r="L158" s="55">
        <f t="shared" si="10"/>
        <v>4690</v>
      </c>
      <c r="M158" s="56">
        <f t="shared" si="11"/>
        <v>141655</v>
      </c>
      <c r="N158">
        <f>VLOOKUP(C158,'Annex A'!B:W,22,FALSE)</f>
        <v>0</v>
      </c>
    </row>
    <row r="159" spans="1:14" ht="12.75">
      <c r="A159" s="47">
        <v>341</v>
      </c>
      <c r="B159" s="48" t="s">
        <v>410</v>
      </c>
      <c r="C159" s="48">
        <v>3417039</v>
      </c>
      <c r="D159" s="49" t="s">
        <v>441</v>
      </c>
      <c r="E159" s="49" t="s">
        <v>440</v>
      </c>
      <c r="F159" s="50">
        <v>1</v>
      </c>
      <c r="G159" s="51">
        <v>54</v>
      </c>
      <c r="H159" s="51">
        <v>0</v>
      </c>
      <c r="I159" s="52">
        <v>0</v>
      </c>
      <c r="J159" s="53">
        <f t="shared" si="8"/>
        <v>52915</v>
      </c>
      <c r="K159" s="54">
        <f t="shared" si="9"/>
        <v>0</v>
      </c>
      <c r="L159" s="55">
        <f t="shared" si="10"/>
        <v>0</v>
      </c>
      <c r="M159" s="56">
        <f t="shared" si="11"/>
        <v>52915</v>
      </c>
      <c r="N159">
        <f>VLOOKUP(C159,'Annex A'!B:W,22,FALSE)</f>
        <v>0</v>
      </c>
    </row>
    <row r="160" spans="1:14" ht="12.75">
      <c r="A160" s="47">
        <v>341</v>
      </c>
      <c r="B160" s="48" t="s">
        <v>410</v>
      </c>
      <c r="C160" s="48">
        <v>3417042</v>
      </c>
      <c r="D160" s="49" t="s">
        <v>442</v>
      </c>
      <c r="E160" s="49" t="s">
        <v>440</v>
      </c>
      <c r="F160" s="50">
        <v>0</v>
      </c>
      <c r="G160" s="51">
        <v>56</v>
      </c>
      <c r="H160" s="51">
        <v>0</v>
      </c>
      <c r="I160" s="52">
        <v>0</v>
      </c>
      <c r="J160" s="53">
        <f t="shared" si="8"/>
        <v>53480</v>
      </c>
      <c r="K160" s="54">
        <f t="shared" si="9"/>
        <v>0</v>
      </c>
      <c r="L160" s="55">
        <f t="shared" si="10"/>
        <v>0</v>
      </c>
      <c r="M160" s="56">
        <f t="shared" si="11"/>
        <v>53480</v>
      </c>
      <c r="N160">
        <f>VLOOKUP(C160,'Annex A'!B:W,22,FALSE)</f>
        <v>0</v>
      </c>
    </row>
    <row r="161" spans="1:14" ht="12.75">
      <c r="A161" s="47">
        <v>341</v>
      </c>
      <c r="B161" s="48" t="s">
        <v>410</v>
      </c>
      <c r="C161" s="48">
        <v>3417045</v>
      </c>
      <c r="D161" s="49" t="s">
        <v>443</v>
      </c>
      <c r="E161" s="49" t="s">
        <v>440</v>
      </c>
      <c r="F161" s="50">
        <v>48</v>
      </c>
      <c r="G161" s="51">
        <v>0</v>
      </c>
      <c r="H161" s="51">
        <v>0</v>
      </c>
      <c r="I161" s="52">
        <v>0</v>
      </c>
      <c r="J161" s="53">
        <f t="shared" si="8"/>
        <v>64560</v>
      </c>
      <c r="K161" s="54">
        <f t="shared" si="9"/>
        <v>0</v>
      </c>
      <c r="L161" s="55">
        <f t="shared" si="10"/>
        <v>0</v>
      </c>
      <c r="M161" s="56">
        <f t="shared" si="11"/>
        <v>64560</v>
      </c>
      <c r="N161">
        <f>VLOOKUP(C161,'Annex A'!B:W,22,FALSE)</f>
        <v>0</v>
      </c>
    </row>
    <row r="162" spans="1:14" ht="12.75">
      <c r="A162" s="47">
        <v>341</v>
      </c>
      <c r="B162" s="48" t="s">
        <v>410</v>
      </c>
      <c r="C162" s="48">
        <v>3417051</v>
      </c>
      <c r="D162" s="49" t="s">
        <v>444</v>
      </c>
      <c r="E162" s="49" t="s">
        <v>440</v>
      </c>
      <c r="F162" s="50">
        <v>0</v>
      </c>
      <c r="G162" s="51">
        <v>46</v>
      </c>
      <c r="H162" s="51">
        <v>0</v>
      </c>
      <c r="I162" s="52">
        <v>4</v>
      </c>
      <c r="J162" s="53">
        <f t="shared" si="8"/>
        <v>43930</v>
      </c>
      <c r="K162" s="54">
        <f t="shared" si="9"/>
        <v>0</v>
      </c>
      <c r="L162" s="55">
        <f t="shared" si="10"/>
        <v>9380</v>
      </c>
      <c r="M162" s="56">
        <f t="shared" si="11"/>
        <v>53310</v>
      </c>
      <c r="N162">
        <f>VLOOKUP(C162,'Annex A'!B:W,22,FALSE)</f>
        <v>0</v>
      </c>
    </row>
    <row r="163" spans="1:14" ht="12.75">
      <c r="A163" s="47">
        <v>341</v>
      </c>
      <c r="B163" s="48" t="s">
        <v>410</v>
      </c>
      <c r="C163" s="48">
        <v>3417052</v>
      </c>
      <c r="D163" s="49" t="s">
        <v>445</v>
      </c>
      <c r="E163" s="49" t="s">
        <v>440</v>
      </c>
      <c r="F163" s="50">
        <v>0</v>
      </c>
      <c r="G163" s="51">
        <v>45</v>
      </c>
      <c r="H163" s="51">
        <v>0</v>
      </c>
      <c r="I163" s="52">
        <v>1</v>
      </c>
      <c r="J163" s="53">
        <f t="shared" si="8"/>
        <v>42975</v>
      </c>
      <c r="K163" s="54">
        <f t="shared" si="9"/>
        <v>0</v>
      </c>
      <c r="L163" s="55">
        <f t="shared" si="10"/>
        <v>2345</v>
      </c>
      <c r="M163" s="56">
        <f t="shared" si="11"/>
        <v>45320</v>
      </c>
      <c r="N163">
        <f>VLOOKUP(C163,'Annex A'!B:W,22,FALSE)</f>
        <v>0</v>
      </c>
    </row>
    <row r="164" spans="1:14" ht="12.75">
      <c r="A164" s="47">
        <v>341</v>
      </c>
      <c r="B164" s="48" t="s">
        <v>410</v>
      </c>
      <c r="C164" s="48">
        <v>3417054</v>
      </c>
      <c r="D164" s="49" t="s">
        <v>446</v>
      </c>
      <c r="E164" s="49" t="s">
        <v>440</v>
      </c>
      <c r="F164" s="50">
        <v>71</v>
      </c>
      <c r="G164" s="51">
        <v>0</v>
      </c>
      <c r="H164" s="51">
        <v>1</v>
      </c>
      <c r="I164" s="52">
        <v>3</v>
      </c>
      <c r="J164" s="53">
        <f t="shared" si="8"/>
        <v>95495</v>
      </c>
      <c r="K164" s="54">
        <f t="shared" si="9"/>
        <v>310</v>
      </c>
      <c r="L164" s="55">
        <f t="shared" si="10"/>
        <v>7035</v>
      </c>
      <c r="M164" s="56">
        <f t="shared" si="11"/>
        <v>102840</v>
      </c>
      <c r="N164">
        <f>VLOOKUP(C164,'Annex A'!B:W,22,FALSE)</f>
        <v>0</v>
      </c>
    </row>
    <row r="165" spans="1:14" ht="12.75">
      <c r="A165" s="47">
        <v>341</v>
      </c>
      <c r="B165" s="48" t="s">
        <v>410</v>
      </c>
      <c r="C165" s="48">
        <v>3417059</v>
      </c>
      <c r="D165" s="49" t="s">
        <v>447</v>
      </c>
      <c r="E165" s="49" t="s">
        <v>440</v>
      </c>
      <c r="F165" s="50">
        <v>0</v>
      </c>
      <c r="G165" s="51">
        <v>36</v>
      </c>
      <c r="H165" s="51">
        <v>0</v>
      </c>
      <c r="I165" s="52">
        <v>0</v>
      </c>
      <c r="J165" s="53">
        <f t="shared" si="8"/>
        <v>34380</v>
      </c>
      <c r="K165" s="54">
        <f t="shared" si="9"/>
        <v>0</v>
      </c>
      <c r="L165" s="55">
        <f t="shared" si="10"/>
        <v>0</v>
      </c>
      <c r="M165" s="56">
        <f t="shared" si="11"/>
        <v>34380</v>
      </c>
      <c r="N165">
        <f>VLOOKUP(C165,'Annex A'!B:W,22,FALSE)</f>
        <v>0</v>
      </c>
    </row>
    <row r="166" spans="1:14" ht="12.75">
      <c r="A166" s="47">
        <v>341</v>
      </c>
      <c r="B166" s="48" t="s">
        <v>410</v>
      </c>
      <c r="C166" s="48">
        <v>3417063</v>
      </c>
      <c r="D166" s="49" t="s">
        <v>448</v>
      </c>
      <c r="E166" s="49" t="s">
        <v>440</v>
      </c>
      <c r="F166" s="50">
        <v>81</v>
      </c>
      <c r="G166" s="51">
        <v>0</v>
      </c>
      <c r="H166" s="51">
        <v>0</v>
      </c>
      <c r="I166" s="52">
        <v>2</v>
      </c>
      <c r="J166" s="53">
        <f t="shared" si="8"/>
        <v>108945</v>
      </c>
      <c r="K166" s="54">
        <f t="shared" si="9"/>
        <v>0</v>
      </c>
      <c r="L166" s="55">
        <f t="shared" si="10"/>
        <v>4690</v>
      </c>
      <c r="M166" s="56">
        <f t="shared" si="11"/>
        <v>113635</v>
      </c>
      <c r="N166">
        <f>VLOOKUP(C166,'Annex A'!B:W,22,FALSE)</f>
        <v>0</v>
      </c>
    </row>
    <row r="167" spans="1:14" ht="12.75">
      <c r="A167" s="47">
        <v>341</v>
      </c>
      <c r="B167" s="48" t="s">
        <v>410</v>
      </c>
      <c r="C167" s="48">
        <v>3417065</v>
      </c>
      <c r="D167" s="49" t="s">
        <v>449</v>
      </c>
      <c r="E167" s="49" t="s">
        <v>440</v>
      </c>
      <c r="F167" s="50">
        <v>29</v>
      </c>
      <c r="G167" s="51">
        <v>7</v>
      </c>
      <c r="H167" s="51">
        <v>0</v>
      </c>
      <c r="I167" s="52">
        <v>0</v>
      </c>
      <c r="J167" s="53">
        <f t="shared" si="8"/>
        <v>45690</v>
      </c>
      <c r="K167" s="54">
        <f t="shared" si="9"/>
        <v>0</v>
      </c>
      <c r="L167" s="55">
        <f t="shared" si="10"/>
        <v>0</v>
      </c>
      <c r="M167" s="56">
        <f t="shared" si="11"/>
        <v>45690</v>
      </c>
      <c r="N167">
        <f>VLOOKUP(C167,'Annex A'!B:W,22,FALSE)</f>
        <v>0</v>
      </c>
    </row>
    <row r="168" spans="1:14" ht="12.75">
      <c r="A168" s="47">
        <v>341</v>
      </c>
      <c r="B168" s="48" t="s">
        <v>410</v>
      </c>
      <c r="C168" s="48">
        <v>3417069</v>
      </c>
      <c r="D168" s="49" t="s">
        <v>450</v>
      </c>
      <c r="E168" s="49" t="s">
        <v>440</v>
      </c>
      <c r="F168" s="50">
        <v>6</v>
      </c>
      <c r="G168" s="51">
        <v>73</v>
      </c>
      <c r="H168" s="51">
        <v>0</v>
      </c>
      <c r="I168" s="52">
        <v>1</v>
      </c>
      <c r="J168" s="53">
        <f t="shared" si="8"/>
        <v>77785</v>
      </c>
      <c r="K168" s="54">
        <f t="shared" si="9"/>
        <v>0</v>
      </c>
      <c r="L168" s="55">
        <f t="shared" si="10"/>
        <v>2345</v>
      </c>
      <c r="M168" s="56">
        <f t="shared" si="11"/>
        <v>80130</v>
      </c>
      <c r="N168">
        <f>VLOOKUP(C168,'Annex A'!B:W,22,FALSE)</f>
        <v>0</v>
      </c>
    </row>
    <row r="169" spans="1:14" ht="12.75">
      <c r="A169" s="57">
        <v>341</v>
      </c>
      <c r="B169" s="58" t="s">
        <v>410</v>
      </c>
      <c r="C169" s="58">
        <v>3417070</v>
      </c>
      <c r="D169" s="59" t="s">
        <v>451</v>
      </c>
      <c r="E169" s="59" t="s">
        <v>440</v>
      </c>
      <c r="F169" s="60">
        <v>25</v>
      </c>
      <c r="G169" s="61">
        <v>104</v>
      </c>
      <c r="H169" s="61">
        <v>0</v>
      </c>
      <c r="I169" s="62">
        <v>5</v>
      </c>
      <c r="J169" s="63">
        <f t="shared" si="8"/>
        <v>132945</v>
      </c>
      <c r="K169" s="64">
        <f t="shared" si="9"/>
        <v>0</v>
      </c>
      <c r="L169" s="65">
        <f t="shared" si="10"/>
        <v>11725</v>
      </c>
      <c r="M169" s="66">
        <f t="shared" si="11"/>
        <v>144670</v>
      </c>
      <c r="N169">
        <f>VLOOKUP(C169,'Annex A'!B:W,22,FALSE)</f>
        <v>0</v>
      </c>
    </row>
  </sheetData>
  <sheetProtection/>
  <autoFilter ref="A2:N169"/>
  <mergeCells count="1">
    <mergeCell ref="F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Liverpool Direct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bakerm</dc:creator>
  <cp:keywords/>
  <dc:description/>
  <cp:lastModifiedBy>Windows User</cp:lastModifiedBy>
  <cp:lastPrinted>2019-03-14T12:31:46Z</cp:lastPrinted>
  <dcterms:created xsi:type="dcterms:W3CDTF">2013-03-07T09:46:40Z</dcterms:created>
  <dcterms:modified xsi:type="dcterms:W3CDTF">2021-03-19T10:29:09Z</dcterms:modified>
  <cp:category/>
  <cp:version/>
  <cp:contentType/>
  <cp:contentStatus/>
</cp:coreProperties>
</file>