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9200" windowHeight="7995" activeTab="0"/>
  </bookViews>
  <sheets>
    <sheet name="Annex A" sheetId="1" r:id="rId1"/>
    <sheet name="Deprivation Pupil Premium" sheetId="2" r:id="rId2"/>
    <sheet name="Annex A Explanation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Adjustments_To_1314_SBS">'[1]Local Factors'!$AA$5</definedName>
    <definedName name="Adjustments_To_1516_SBS">'[2]Local Factors'!$AB$5</definedName>
    <definedName name="Adjustments_To_PY_SBS">'[3]Local Factors'!$AA$5</definedName>
    <definedName name="Capping_Scaling_YesNo">#REF!</definedName>
    <definedName name="d">#REF!</definedName>
    <definedName name="EAL_Pri_Option">#REF!</definedName>
    <definedName name="EAL_Sec_Option">#REF!</definedName>
    <definedName name="Exc_Cir1_Total">'[1]New ISB'!$AJ$5</definedName>
    <definedName name="Exc_Cir2_Total">'[1]New ISB'!$AK$5</definedName>
    <definedName name="Exc_Cir3_Total">'[1]New ISB'!$AL$5</definedName>
    <definedName name="Exc_Cir4_Total">'[1]New ISB'!$AM$5</definedName>
    <definedName name="Exc_Cir5_Total">'[1]New ISB'!$AN$5</definedName>
    <definedName name="Exc_Cir6_Total">'[1]New ISB'!$AO$5</definedName>
    <definedName name="Exc_Cir7_Total">'[3]New ISB'!$AT$5</definedName>
    <definedName name="Fringe_Total">'[1]New ISB'!$AE$5</definedName>
    <definedName name="FSM_Pri_Option">#REF!</definedName>
    <definedName name="FSM_Sec_Option">#REF!</definedName>
    <definedName name="LCHI_Pri_Option">#REF!</definedName>
    <definedName name="LCHI_Sec">#REF!</definedName>
    <definedName name="Lump_Sum_total">'[1]New ISB'!$AC$5</definedName>
    <definedName name="MFG_Total">'[1]New ISB'!$BB$5</definedName>
    <definedName name="min_pupil_rate_KS3">#REF!</definedName>
    <definedName name="min_pupil_rate_KS4">#REF!</definedName>
    <definedName name="mppf_pri">'[3]New ISB'!$BC$5</definedName>
    <definedName name="mppf_sec">'[3]New ISB'!$BD$5</definedName>
    <definedName name="Notional_SEN_Lump_sum_Pri">#REF!</definedName>
    <definedName name="Notional_SEN_Lump_sum_Sec">#REF!</definedName>
    <definedName name="PFI_Total">'[1]New ISB'!$AH$5</definedName>
    <definedName name="ppppp">#REF!</definedName>
    <definedName name="_xlnm.Print_Area" localSheetId="0">'Annex A'!$A$1:$Z$218</definedName>
    <definedName name="_xlnm.Print_Area" localSheetId="2">'Annex A Explanation'!$A$1:$A$41</definedName>
    <definedName name="_xlnm.Print_Area" localSheetId="1">'Deprivation Pupil Premium'!$A$1:$J$206</definedName>
    <definedName name="_xlnm.Print_Titles" localSheetId="0">'Annex A'!$7:$12</definedName>
    <definedName name="_xlnm.Print_Titles" localSheetId="1">'Deprivation Pupil Premium'!$8:$11</definedName>
    <definedName name="Rates_Total">'[1]New ISB'!$AG$5</definedName>
    <definedName name="Scaling_Factor">#REF!</definedName>
    <definedName name="Sixth_Form_Total">'[1]New ISB'!$AI$5</definedName>
    <definedName name="Sparsity_Total">'[1]New ISB'!$AD$5</definedName>
    <definedName name="Split_Sites_Total">'[1]New ISB'!$AF$5</definedName>
    <definedName name="Total_Notional_SEN">'[1]New ISB'!$AS$5</definedName>
    <definedName name="Total_Primary_funding">'[1]New ISB'!$AU$5</definedName>
    <definedName name="Total_Secondary_Funding">'[1]New ISB'!$AV$5</definedName>
  </definedNames>
  <calcPr fullCalcOnLoad="1"/>
</workbook>
</file>

<file path=xl/sharedStrings.xml><?xml version="1.0" encoding="utf-8"?>
<sst xmlns="http://schemas.openxmlformats.org/spreadsheetml/2006/main" count="1282" uniqueCount="266">
  <si>
    <t>LIVERPOOL CITY COUNCIL</t>
  </si>
  <si>
    <t>CHILDREN'S SERVICES</t>
  </si>
  <si>
    <t>INDIVIDUAL SCHOOL BUDGETS</t>
  </si>
  <si>
    <t>Annex A</t>
  </si>
  <si>
    <t>DfE</t>
  </si>
  <si>
    <t>School</t>
  </si>
  <si>
    <t>No.</t>
  </si>
  <si>
    <t>=</t>
  </si>
  <si>
    <t>Community Nursery Schools</t>
  </si>
  <si>
    <t>Abercromby Nursery and Community</t>
  </si>
  <si>
    <t>Chatham Place Nursery</t>
  </si>
  <si>
    <t>East Prescot Road Nursery</t>
  </si>
  <si>
    <t>Total Community Nursery:</t>
  </si>
  <si>
    <t>Community Primary Schools</t>
  </si>
  <si>
    <t xml:space="preserve"> </t>
  </si>
  <si>
    <t>Banks Road JMI</t>
  </si>
  <si>
    <t>Barlows Primary</t>
  </si>
  <si>
    <t>Belle Vale JMI Primary</t>
  </si>
  <si>
    <t>Blackmoor Park Junior</t>
  </si>
  <si>
    <t>Blackmoor Park Infants'</t>
  </si>
  <si>
    <t>Blueberry Park Primary</t>
  </si>
  <si>
    <t>Booker Avenue Junior</t>
  </si>
  <si>
    <t>Booker Avenue Infant</t>
  </si>
  <si>
    <t>Broadgreen Primary</t>
  </si>
  <si>
    <t>Broad Square Community Primary</t>
  </si>
  <si>
    <t>Childwall Valley Primary</t>
  </si>
  <si>
    <t>Corinthian Community Primary</t>
  </si>
  <si>
    <t>Dovecot JMI</t>
  </si>
  <si>
    <t>Fazakerley Primary</t>
  </si>
  <si>
    <t>Florence Melly Primary</t>
  </si>
  <si>
    <t>Four Oaks Primary</t>
  </si>
  <si>
    <t>Gilmour Junior</t>
  </si>
  <si>
    <t>Gilmour Infant</t>
  </si>
  <si>
    <t>Greenbank Primary</t>
  </si>
  <si>
    <t>Gwladys Street Primary and Nursery</t>
  </si>
  <si>
    <t>Hunts Cross</t>
  </si>
  <si>
    <t>Kensington Community Primary</t>
  </si>
  <si>
    <t>Kingsley Community Primary</t>
  </si>
  <si>
    <t>Knotty Ash Primary</t>
  </si>
  <si>
    <t>Lawrence Community Primary</t>
  </si>
  <si>
    <t>Leamington Primary</t>
  </si>
  <si>
    <t>Lister Junior</t>
  </si>
  <si>
    <t>Lister Drive Infant</t>
  </si>
  <si>
    <t>Longmoor Primary</t>
  </si>
  <si>
    <t>Mab Lane JMI</t>
  </si>
  <si>
    <t>Matthew Arnold Primary</t>
  </si>
  <si>
    <t>Middlefield Primary</t>
  </si>
  <si>
    <t>Monksdown Primary</t>
  </si>
  <si>
    <t>Mosspits Lane Primary</t>
  </si>
  <si>
    <t>Norman Pannell Primary</t>
  </si>
  <si>
    <t>Northcote Primary</t>
  </si>
  <si>
    <t>Northway Primary</t>
  </si>
  <si>
    <t>Phoenix Primary</t>
  </si>
  <si>
    <t>Pinehurst Primary</t>
  </si>
  <si>
    <t>Pleasant Street Primary</t>
  </si>
  <si>
    <t>Ranworth Square Primary</t>
  </si>
  <si>
    <t>St Michael-in-the-Hamlet Primary</t>
  </si>
  <si>
    <t>Smithdown Primary</t>
  </si>
  <si>
    <t>Springwood Heath Primary</t>
  </si>
  <si>
    <t>Stockton Wood Community Primary</t>
  </si>
  <si>
    <t>Sudley Junior</t>
  </si>
  <si>
    <t>Sudley Infant</t>
  </si>
  <si>
    <t>Wellesbourne Primary</t>
  </si>
  <si>
    <t>Whitefield JMI</t>
  </si>
  <si>
    <t>Windsor Community Primary</t>
  </si>
  <si>
    <t>Woolton Primary</t>
  </si>
  <si>
    <t>Total Community Primary:</t>
  </si>
  <si>
    <t>Voluntary Primary Schools</t>
  </si>
  <si>
    <t>C of E (Aided)</t>
  </si>
  <si>
    <t>Childwall C of E Primary</t>
  </si>
  <si>
    <t>Kirkdale, St Lawrence C of E Primary</t>
  </si>
  <si>
    <t>St Anne's C of E Primary</t>
  </si>
  <si>
    <t>St Mary's  C of E Primary, West Derby</t>
  </si>
  <si>
    <t>Total C of E (Aided):</t>
  </si>
  <si>
    <t>C of E (Controlled)</t>
  </si>
  <si>
    <t>Arnot St Mary CE Primary</t>
  </si>
  <si>
    <t>St Cleopas' C of E Primary</t>
  </si>
  <si>
    <t>St Margaret's Anfield C of E Primary</t>
  </si>
  <si>
    <t>Wavertree C of E</t>
  </si>
  <si>
    <t>Total C of E (Controlled):</t>
  </si>
  <si>
    <t>Catholic Primary Schools</t>
  </si>
  <si>
    <t>All Saints' Catholic Primary</t>
  </si>
  <si>
    <t>Christ The King Catholic Primary</t>
  </si>
  <si>
    <t>Holy Cross Catholic Primary</t>
  </si>
  <si>
    <t>Holy Family Catholic Primary School</t>
  </si>
  <si>
    <t>Holy Name Catholic Primary</t>
  </si>
  <si>
    <t>Holy Trinity Catholic Primary</t>
  </si>
  <si>
    <t>Much Woolton Catholic Primary</t>
  </si>
  <si>
    <t>Our Lady and St Philomena's Catholic Primary</t>
  </si>
  <si>
    <t>Our Lady and St Swithin's Catholic Primary</t>
  </si>
  <si>
    <t>Our Lady of the Assumption Catholic Primary</t>
  </si>
  <si>
    <t>Our Lady of Good Help Catholic Primary</t>
  </si>
  <si>
    <t>Our Lady Immaculate Catholic Primary</t>
  </si>
  <si>
    <t>Our Lady's Bishop Eton Catholic Primary</t>
  </si>
  <si>
    <t>Sacred Heart Catholic Primary</t>
  </si>
  <si>
    <t>St Ambrose's Catholic Primary</t>
  </si>
  <si>
    <t>St Anne's Catholic Primary</t>
  </si>
  <si>
    <t>St Anthony Of Padua Catholic Primary</t>
  </si>
  <si>
    <t>St Austin's Catholic Primary</t>
  </si>
  <si>
    <t>St Cecilia's Catholic Junior</t>
  </si>
  <si>
    <t>St Cecilia's Catholic Infant</t>
  </si>
  <si>
    <t>St Charles' Catholic Primary</t>
  </si>
  <si>
    <t>St Christopher's Catholic Primary</t>
  </si>
  <si>
    <t>St Clare's Catholic Primary</t>
  </si>
  <si>
    <t>St Cuthbert's Catholic Primary</t>
  </si>
  <si>
    <t>St Finbar's Catholic Primary</t>
  </si>
  <si>
    <t>St Francis De Sales Catholic Junior Mixed</t>
  </si>
  <si>
    <t>St Francis De Sales Catholic Inf &amp; Nursery</t>
  </si>
  <si>
    <t>St Gregory's Catholic JMI</t>
  </si>
  <si>
    <t>St Hugh's Catholic Primary</t>
  </si>
  <si>
    <t>St John's Catholic Primary</t>
  </si>
  <si>
    <t>St Matthew's Catholic Primary</t>
  </si>
  <si>
    <t>St Michael's Catholic Primary</t>
  </si>
  <si>
    <t>St Nicholas' Catholic Primary</t>
  </si>
  <si>
    <t>St Paschal Baylon Catholic Primary</t>
  </si>
  <si>
    <t>St Patrick's Catholic Primary</t>
  </si>
  <si>
    <t>St Paul's Catholic Junior</t>
  </si>
  <si>
    <t>St Paul's and St Timothy's Catholic Infant</t>
  </si>
  <si>
    <t>St Sebastian's Catholic JMI</t>
  </si>
  <si>
    <t>St Teresa of Lisieux Catholic Primary</t>
  </si>
  <si>
    <t>The Trinity Catholic Primary</t>
  </si>
  <si>
    <t>St Vincent de Paul Catholic Primary</t>
  </si>
  <si>
    <t>Total Catholic Primary Schools:</t>
  </si>
  <si>
    <t>Joint Denomination</t>
  </si>
  <si>
    <t>Emmaus C of E and Catholic Primary</t>
  </si>
  <si>
    <t>Faith Primary</t>
  </si>
  <si>
    <t>Voluntary Aided</t>
  </si>
  <si>
    <t>King David Primary</t>
  </si>
  <si>
    <t>Community Comprehensive</t>
  </si>
  <si>
    <t>The Alsop High</t>
  </si>
  <si>
    <t>Broadgreen International</t>
  </si>
  <si>
    <t>Calderstones</t>
  </si>
  <si>
    <t>Fazakerley High</t>
  </si>
  <si>
    <t>Gateacre Community Comprehensive</t>
  </si>
  <si>
    <t>Holly Lodge Girls College</t>
  </si>
  <si>
    <t>Total Community Comprehensive:</t>
  </si>
  <si>
    <t>Voluntary Secondary Schools</t>
  </si>
  <si>
    <t>C of E High</t>
  </si>
  <si>
    <t>Archbishop Blanch C of E VA High</t>
  </si>
  <si>
    <t>St Hilda's C of E High</t>
  </si>
  <si>
    <t>Total C of E High:</t>
  </si>
  <si>
    <t>Voluntary Aided High</t>
  </si>
  <si>
    <t>King David High</t>
  </si>
  <si>
    <t>Total Voluntary Aided High</t>
  </si>
  <si>
    <t>Catholic High</t>
  </si>
  <si>
    <t>Archbishop Beck Catholic Sports College</t>
  </si>
  <si>
    <t>Broughton Hall High</t>
  </si>
  <si>
    <t>Cardinal Heenan Catholic High</t>
  </si>
  <si>
    <t>Notre Dame Catholic College for the Arts</t>
  </si>
  <si>
    <t>St John Bosco Arts College</t>
  </si>
  <si>
    <t>St Julie's Catholic High</t>
  </si>
  <si>
    <t>Total Catholic High:</t>
  </si>
  <si>
    <t>Abbot's Lea</t>
  </si>
  <si>
    <t>Bank View</t>
  </si>
  <si>
    <t>Clifford Holroyde</t>
  </si>
  <si>
    <t>Ernest Cookson</t>
  </si>
  <si>
    <t>Hope</t>
  </si>
  <si>
    <t>Millstead Special Needs Primary</t>
  </si>
  <si>
    <t>Palmerston</t>
  </si>
  <si>
    <t>Princes Primary</t>
  </si>
  <si>
    <t>Redbridge High</t>
  </si>
  <si>
    <t>Sandfield Park</t>
  </si>
  <si>
    <t>Woolton High</t>
  </si>
  <si>
    <t>Rudston Primary</t>
  </si>
  <si>
    <t>Schools Block</t>
  </si>
  <si>
    <t>High Cost Block</t>
  </si>
  <si>
    <t>Total Controllable School Budget Share</t>
  </si>
  <si>
    <t>Early Years Block</t>
  </si>
  <si>
    <t>Formula Allocation</t>
  </si>
  <si>
    <t>Total Schools Block</t>
  </si>
  <si>
    <t>Main High Cost</t>
  </si>
  <si>
    <t>Top-up High Cost</t>
  </si>
  <si>
    <t>Total High Cost</t>
  </si>
  <si>
    <t>Post-16 Block</t>
  </si>
  <si>
    <t>2014-15</t>
  </si>
  <si>
    <t>2015-16</t>
  </si>
  <si>
    <t>Forecast Controllable School Budget Share</t>
  </si>
  <si>
    <t>Pupil numbers used in the School Block only in</t>
  </si>
  <si>
    <t>each year. These figures do not include Nursery,</t>
  </si>
  <si>
    <t>2016-17</t>
  </si>
  <si>
    <t>Total All Primary &amp; Nursery Schools</t>
  </si>
  <si>
    <t>Total all Secondary:</t>
  </si>
  <si>
    <t>Total all Primary, Nursery &amp; Secondary:</t>
  </si>
  <si>
    <t>Total all Special &amp; Education Centres:</t>
  </si>
  <si>
    <t>Total all Schools:</t>
  </si>
  <si>
    <t>This is the Early Years Single Funding Formula.</t>
  </si>
  <si>
    <t>School Block</t>
  </si>
  <si>
    <t>financial year using actual termly Census data.</t>
  </si>
  <si>
    <t>Everton Nursery School and Family Centre</t>
  </si>
  <si>
    <t>High-Needs Block</t>
  </si>
  <si>
    <t>Special Schools</t>
  </si>
  <si>
    <t>The School Block Proforma tab shows the unit values and total allocations submitted to DfE for each of the relevant formula elements.</t>
  </si>
  <si>
    <t>The Special School figure shows the Bursary allocation only, the balance of post-16 funding being incorporated in the place funding allocation.</t>
  </si>
  <si>
    <t>Blessed Sacrament Catholic Primary</t>
  </si>
  <si>
    <t>Deprivation Pupil Premium</t>
  </si>
  <si>
    <t>DfE No.</t>
  </si>
  <si>
    <t>2013-14</t>
  </si>
  <si>
    <t>Financial</t>
  </si>
  <si>
    <t>Year</t>
  </si>
  <si>
    <t>Academic</t>
  </si>
  <si>
    <t>Pupil Premium Deprivation, Service Children and Post-LAC</t>
  </si>
  <si>
    <t>Financial/Academic Years</t>
  </si>
  <si>
    <t>School Budget Share (Initial Allocations)</t>
  </si>
  <si>
    <t>The main block of funding for all mainstream schools.</t>
  </si>
  <si>
    <t>2017-18</t>
  </si>
  <si>
    <t>Anfield Primary</t>
  </si>
  <si>
    <t>Ellergreen Nursery School</t>
  </si>
  <si>
    <r>
      <t>Less</t>
    </r>
    <r>
      <rPr>
        <sz val="10"/>
        <rFont val="Arial"/>
        <family val="0"/>
      </rPr>
      <t xml:space="preserve"> Dedelegation</t>
    </r>
  </si>
  <si>
    <t>Notional SEN (included within the School Block allocation)</t>
  </si>
  <si>
    <t>Notional SEN</t>
  </si>
  <si>
    <t>Rice Lane Primary</t>
  </si>
  <si>
    <t>Dovedale Primary</t>
  </si>
  <si>
    <t>St Oswald's Catholic Primary</t>
  </si>
  <si>
    <t>2018-19</t>
  </si>
  <si>
    <t>2019-20</t>
  </si>
  <si>
    <t>* Primary: Reception number repeated.</t>
  </si>
  <si>
    <t>Childwall Abbey</t>
  </si>
  <si>
    <t>New Heights</t>
  </si>
  <si>
    <t>financial year.</t>
  </si>
  <si>
    <t>Pupil Premium is additional to School Budget Share. DfE release initial allocations in June but these are subject to change until the end of the</t>
  </si>
  <si>
    <t>Service Children Pupil Premium</t>
  </si>
  <si>
    <t>Post-LAC Pupil Premium</t>
  </si>
  <si>
    <t>2020-21</t>
  </si>
  <si>
    <t>Educational Needs, a Lump Sum,  Business Rates (forecast), Private Finance Initiative, Building Schools for the Future and Liverpool Schools</t>
  </si>
  <si>
    <t>Investment Programme.</t>
  </si>
  <si>
    <t>Notional SEN is a figure drawn from the School Block calculation. It is made up of 10% of the school's Pupil Element (AWPU) allocation,  and 100%</t>
  </si>
  <si>
    <t>of the Low-Cost SEN allocation. Notional SEN is referred to in the High-Needs funding procedure for mainstream schools.</t>
  </si>
  <si>
    <t>High Cost Block monies included in Schools Block **</t>
  </si>
  <si>
    <r>
      <t xml:space="preserve">** </t>
    </r>
    <r>
      <rPr>
        <u val="single"/>
        <sz val="10"/>
        <rFont val="Arial"/>
        <family val="2"/>
      </rPr>
      <t>High Cost Block monies included in Schools Block</t>
    </r>
  </si>
  <si>
    <t>This is not additional money. As Resource Base pupils with</t>
  </si>
  <si>
    <t>main registration in the school are included in School Block</t>
  </si>
  <si>
    <t>Resource Base budget.</t>
  </si>
  <si>
    <t>School Block is shown here to identify it as part of the</t>
  </si>
  <si>
    <t>The published high-needs allocations relate to Special Schools and resourced units in mainstream schools.</t>
  </si>
  <si>
    <t>Schools and units are funded on an agreed place number plus a top-up amount based on the need of the agreed pupil places. The forecast top-ups</t>
  </si>
  <si>
    <t>assume the school or unit is at full capacity for the whole year; these will be recalculated each term using data collected from and agreed with schools.</t>
  </si>
  <si>
    <t xml:space="preserve"> and Post-16.</t>
  </si>
  <si>
    <t>Please use the 2018-19 Financial Year figure for 2019-20 Financial and Academic Year forecasts</t>
  </si>
  <si>
    <t>until DfE publish 2019-20 figures in June 2019.</t>
  </si>
  <si>
    <t>2021-22</t>
  </si>
  <si>
    <t>School Block 2020-21 numbers rolled forward *</t>
  </si>
  <si>
    <t>Pupil numbers shown include pupils in High-Needs Resource Bases.</t>
  </si>
  <si>
    <t>Updates:</t>
  </si>
  <si>
    <t xml:space="preserve">  Secondary: Year 7 Admissions number.</t>
  </si>
  <si>
    <t>*</t>
  </si>
  <si>
    <t xml:space="preserve">Early Years </t>
  </si>
  <si>
    <t>2022-23</t>
  </si>
  <si>
    <t>EYSFF has been forecast using 2019-20 financial year data from each termly Census and will be recalculated in each term of the 2020-21</t>
  </si>
  <si>
    <t>This consists of funding based on October 2019 Census data for: Pupil Numbers, Deprivation, English as an Additional Language, Special</t>
  </si>
  <si>
    <t>In addition, Minimum Funding Guarantee sets a schools year-on-year £/pupil  increase to a minimum of 1.84% and there is no cap on gains</t>
  </si>
  <si>
    <t>budgets increased to bring them up to these minimum funding levels</t>
  </si>
  <si>
    <t xml:space="preserve">Some schools that did not meet the minimum funding level of £3,750 per pupil for Primary schools or £5,000 per pupil for Secondary schools have had their </t>
  </si>
  <si>
    <t>Post-16 funding information is provided by the Education &amp; Schools Funding Agency on an academic year basis.</t>
  </si>
  <si>
    <t>The figure shown on Annex A is made up of 4/12 2019-20 and 8/12 2020-21 academic years to give the 2020-21 financial year allocation.</t>
  </si>
  <si>
    <t>funding in 2020-21, the associated Element 1 funding in</t>
  </si>
  <si>
    <t>School Block Reception to Year 11 from October 2019</t>
  </si>
  <si>
    <t>School Block 2021-22 numbers rolled forward *</t>
  </si>
  <si>
    <t>31.03.2020</t>
  </si>
  <si>
    <t>Indicatives</t>
  </si>
  <si>
    <t>Pupil Premium</t>
  </si>
  <si>
    <t>07.07.2020</t>
  </si>
  <si>
    <t>Pupil Premium allocations for 2020-21 using</t>
  </si>
  <si>
    <t>January 2020 Census data</t>
  </si>
  <si>
    <r>
      <t xml:space="preserve">Year </t>
    </r>
    <r>
      <rPr>
        <b/>
        <sz val="10"/>
        <rFont val="Arial"/>
        <family val="2"/>
      </rPr>
      <t>Est</t>
    </r>
  </si>
  <si>
    <t>13.11.2020</t>
  </si>
  <si>
    <t>Runymede St Edwards RC School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</si>
</sst>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"/>
    <numFmt numFmtId="166" formatCode="&quot;£&quot;#,##0.00"/>
    <numFmt numFmtId="167" formatCode="#,##0_ ;\-#,##0\ "/>
    <numFmt numFmtId="168" formatCode="0.0%"/>
    <numFmt numFmtId="169" formatCode="#,##0.00_ ;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0.00000"/>
    <numFmt numFmtId="176" formatCode="0.000"/>
    <numFmt numFmtId="177" formatCode="0.0000000000000000000000"/>
    <numFmt numFmtId="178" formatCode="&quot;£&quot;#,##0.0"/>
    <numFmt numFmtId="179" formatCode="_(&quot;£&quot;* #,##0.00_);_(&quot;£&quot;* \(#,##0.00\);_(&quot;£&quot;* &quot;-&quot;??_);_(@_)"/>
    <numFmt numFmtId="180" formatCode="_(* #,##0.00_);_(* \(#,##0.00\);_(* &quot;-&quot;??_);_(@_)"/>
    <numFmt numFmtId="181" formatCode="&quot;£&quot;#,##0.00_);[Red]\(&quot;£&quot;#,##0.00\)"/>
    <numFmt numFmtId="182" formatCode="&quot;£&quot;#,##0_);[Red]\(&quot;£&quot;#,##0\)"/>
    <numFmt numFmtId="183" formatCode="&quot;£&quot;#,##0.000000000"/>
    <numFmt numFmtId="184" formatCode="&quot;£&quot;#,##0.0000000"/>
    <numFmt numFmtId="185" formatCode="&quot;£&quot;#,##0.000000"/>
    <numFmt numFmtId="186" formatCode="#,##0.0000000000"/>
    <numFmt numFmtId="187" formatCode="&quot;£&quot;#,##0.0000000000"/>
    <numFmt numFmtId="188" formatCode="#,##0_ ;[Red]\-#,##0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fill"/>
      <protection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0" borderId="0" xfId="0" applyNumberFormat="1" applyFont="1" applyFill="1" applyAlignment="1" applyProtection="1">
      <alignment horizontal="fill"/>
      <protection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 applyProtection="1">
      <alignment horizontal="fill"/>
      <protection/>
    </xf>
    <xf numFmtId="164" fontId="0" fillId="0" borderId="0" xfId="0" applyNumberFormat="1" applyFont="1" applyFill="1" applyAlignment="1" applyProtection="1">
      <alignment horizontal="fill"/>
      <protection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34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 applyProtection="1">
      <alignment horizontal="fill"/>
      <protection/>
    </xf>
    <xf numFmtId="0" fontId="0" fillId="33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41" fillId="0" borderId="0" xfId="0" applyFon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ula%20Budget%20(MB)\FORMULA\Yr%202014\New%20Formula\2014%20APT%20(Actual%202014-15)\Formula%202014-15\201415_APT_341_Liverpool%20-%20Original%202%20DNU%2018.12%20RV%20from%20EFA%20341w%2017.2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ormula%20Budget%20(MB)\FORMULA\Yr%202017\APT%202017-18\201617_P4_APT_341_Liverpool%20-%20V2%20submitted%202.2.16%20LA%20Schools%20onl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ormula%20Budget%20(MB)\FORMULA\Yr%202021\Indicatives%20May%202020\202021_P2_APT_341_Liverpool%20V4%20MFG%201.84%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22-23%20Schools%20Model%20Indicatives%20V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21-22%20Annex%20A%20Schools%20Budget%20(11.11.2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22-23%20Annex%20A%20Schools%20Budget%20(11.11.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3-14 submitted Baselines"/>
      <sheetName val="Inputs &amp; Adjustments"/>
      <sheetName val="Local Factors"/>
      <sheetName val="Adjusted Factors"/>
      <sheetName val="13-14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5">
        <row r="5">
          <cell r="AA5">
            <v>0</v>
          </cell>
        </row>
      </sheetData>
      <sheetData sheetId="11">
        <row r="5">
          <cell r="AC5">
            <v>9400000</v>
          </cell>
          <cell r="AD5">
            <v>0</v>
          </cell>
          <cell r="AE5">
            <v>0</v>
          </cell>
          <cell r="AF5">
            <v>0</v>
          </cell>
          <cell r="AG5">
            <v>3214390.5013200017</v>
          </cell>
          <cell r="AH5">
            <v>1587579</v>
          </cell>
          <cell r="AI5">
            <v>0</v>
          </cell>
          <cell r="AJ5">
            <v>0</v>
          </cell>
          <cell r="AK5">
            <v>983831.2572730724</v>
          </cell>
          <cell r="AL5">
            <v>192182.13888888885</v>
          </cell>
          <cell r="AM5">
            <v>0</v>
          </cell>
          <cell r="AN5">
            <v>0</v>
          </cell>
          <cell r="AO5">
            <v>0</v>
          </cell>
          <cell r="AS5">
            <v>35051593.00910483</v>
          </cell>
          <cell r="AU5">
            <v>142236950.00311148</v>
          </cell>
          <cell r="AV5">
            <v>111211621.21590681</v>
          </cell>
          <cell r="BB5">
            <v>6014916.780981718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5-16 submitted baselines"/>
      <sheetName val="15-16 submitted HN places"/>
      <sheetName val="Inputs &amp; Adjustments"/>
      <sheetName val="Local Factors"/>
      <sheetName val="Adjusted Factors"/>
      <sheetName val="15-16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6">
        <row r="5">
          <cell r="AB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9-20 submitted baselines"/>
      <sheetName val="19-20 HN places"/>
      <sheetName val="Proposed Free Schools"/>
      <sheetName val="Inputs &amp; Adjustments"/>
      <sheetName val="Local Factors"/>
      <sheetName val="Adjusted Factors"/>
      <sheetName val="19-20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7">
        <row r="5">
          <cell r="AA5">
            <v>0</v>
          </cell>
        </row>
      </sheetData>
      <sheetData sheetId="16">
        <row r="5">
          <cell r="AT5">
            <v>0</v>
          </cell>
          <cell r="BC5">
            <v>833081.1757134525</v>
          </cell>
          <cell r="BD5">
            <v>216864.79844354838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ues 2021-22"/>
      <sheetName val="Schools Data Oct 20 Est"/>
      <sheetName val="Schools Data Oct 20 APT"/>
      <sheetName val="Values 2020-21"/>
      <sheetName val="Schools Data Oct 19"/>
      <sheetName val="Primary"/>
      <sheetName val="Primary MFG"/>
      <sheetName val="Secondary"/>
      <sheetName val="Secondary MFG"/>
      <sheetName val="Comparison of MFG"/>
      <sheetName val="Sheet2"/>
      <sheetName val="MFL Calculation"/>
      <sheetName val="Prior Attainment Weighted"/>
      <sheetName val="NNDR 21-22 Est"/>
      <sheetName val="NNDR 20-21"/>
      <sheetName val="PFI 21-22 Est"/>
      <sheetName val="BSF 21-22 Est"/>
      <sheetName val="LSIP 21-22 Est"/>
      <sheetName val="De Delegation Budgets"/>
      <sheetName val="De Delegation"/>
      <sheetName val="Comparison of Factors"/>
    </sheetNames>
    <sheetDataSet>
      <sheetData sheetId="9">
        <row r="7">
          <cell r="D7" t="str">
            <v>INDICATIVE 2021-22 MFG 1.84% MODERATED</v>
          </cell>
          <cell r="I7" t="str">
            <v>INDICATIVE 2022-23 MFG 1.84% MODERATED</v>
          </cell>
        </row>
        <row r="8">
          <cell r="D8" t="str">
            <v>PUPIL NOs</v>
          </cell>
          <cell r="E8" t="str">
            <v>MFL</v>
          </cell>
          <cell r="F8" t="str">
            <v>MFG</v>
          </cell>
          <cell r="G8" t="str">
            <v>BUDGET</v>
          </cell>
          <cell r="I8" t="str">
            <v>PUPIL NOs</v>
          </cell>
          <cell r="J8" t="str">
            <v>MFL</v>
          </cell>
          <cell r="K8" t="str">
            <v>MFG</v>
          </cell>
          <cell r="L8" t="str">
            <v>BUDGET</v>
          </cell>
        </row>
        <row r="9">
          <cell r="B9" t="str">
            <v>SCHOOLS MODEL - PRIMARY SCHOOLS</v>
          </cell>
          <cell r="D9" t="str">
            <v>2021-22</v>
          </cell>
          <cell r="E9" t="str">
            <v>2021-22</v>
          </cell>
          <cell r="F9" t="str">
            <v>2021-22</v>
          </cell>
          <cell r="G9" t="str">
            <v>2021-22</v>
          </cell>
          <cell r="I9" t="str">
            <v>2022-23</v>
          </cell>
          <cell r="J9" t="str">
            <v>2022-23</v>
          </cell>
          <cell r="K9" t="str">
            <v>2022-23</v>
          </cell>
          <cell r="L9" t="str">
            <v>2022-23</v>
          </cell>
        </row>
        <row r="11">
          <cell r="B11" t="str">
            <v>MAINTAINED SCHOOLS</v>
          </cell>
        </row>
        <row r="12">
          <cell r="B12">
            <v>3412006</v>
          </cell>
          <cell r="C12" t="str">
            <v>All Saints' Catholic Primary School</v>
          </cell>
          <cell r="D12">
            <v>414</v>
          </cell>
          <cell r="E12">
            <v>0</v>
          </cell>
          <cell r="F12">
            <v>50381.649207743954</v>
          </cell>
          <cell r="G12">
            <v>1991479.119707744</v>
          </cell>
          <cell r="I12">
            <v>417</v>
          </cell>
          <cell r="J12">
            <v>0</v>
          </cell>
          <cell r="K12">
            <v>98621.95491928243</v>
          </cell>
          <cell r="L12">
            <v>2039719.4254192824</v>
          </cell>
        </row>
        <row r="13">
          <cell r="B13">
            <v>3412018</v>
          </cell>
          <cell r="C13" t="str">
            <v>Anfield Road Primary School</v>
          </cell>
          <cell r="D13">
            <v>537</v>
          </cell>
          <cell r="E13">
            <v>0</v>
          </cell>
          <cell r="F13">
            <v>0</v>
          </cell>
          <cell r="G13">
            <v>2807310.8600000003</v>
          </cell>
          <cell r="I13">
            <v>537</v>
          </cell>
          <cell r="J13">
            <v>0</v>
          </cell>
          <cell r="K13">
            <v>0</v>
          </cell>
          <cell r="L13">
            <v>2856539.811824001</v>
          </cell>
        </row>
        <row r="14">
          <cell r="B14">
            <v>3413965</v>
          </cell>
          <cell r="C14" t="str">
            <v>Arnot St Mary CofE Primary School</v>
          </cell>
          <cell r="D14">
            <v>396</v>
          </cell>
          <cell r="E14">
            <v>0</v>
          </cell>
          <cell r="F14">
            <v>12195.030633659146</v>
          </cell>
          <cell r="G14">
            <v>2051220.2281336593</v>
          </cell>
          <cell r="I14">
            <v>391</v>
          </cell>
          <cell r="J14">
            <v>0</v>
          </cell>
          <cell r="K14">
            <v>21805.979640266378</v>
          </cell>
          <cell r="L14">
            <v>2060831.1771402666</v>
          </cell>
        </row>
        <row r="15">
          <cell r="B15">
            <v>3412008</v>
          </cell>
          <cell r="C15" t="str">
            <v>Banks Road Primary School</v>
          </cell>
          <cell r="D15">
            <v>271</v>
          </cell>
          <cell r="E15">
            <v>0</v>
          </cell>
          <cell r="F15">
            <v>0</v>
          </cell>
          <cell r="G15">
            <v>1362436.34</v>
          </cell>
          <cell r="I15">
            <v>294</v>
          </cell>
          <cell r="J15">
            <v>0</v>
          </cell>
          <cell r="K15">
            <v>0</v>
          </cell>
          <cell r="L15">
            <v>1491305.7169419334</v>
          </cell>
        </row>
        <row r="16">
          <cell r="B16">
            <v>3412010</v>
          </cell>
          <cell r="C16" t="str">
            <v>Barlows Primary School</v>
          </cell>
          <cell r="D16">
            <v>415</v>
          </cell>
          <cell r="E16">
            <v>32948.34999999989</v>
          </cell>
          <cell r="F16">
            <v>0</v>
          </cell>
          <cell r="G16">
            <v>1812708.7752544454</v>
          </cell>
          <cell r="I16">
            <v>415</v>
          </cell>
          <cell r="J16">
            <v>32948.34999999989</v>
          </cell>
          <cell r="K16">
            <v>0</v>
          </cell>
          <cell r="L16">
            <v>1843727.4327191273</v>
          </cell>
        </row>
        <row r="17">
          <cell r="B17">
            <v>3412014</v>
          </cell>
          <cell r="C17" t="str">
            <v>Belle Vale Community Primary School</v>
          </cell>
          <cell r="D17">
            <v>235</v>
          </cell>
          <cell r="E17">
            <v>0</v>
          </cell>
          <cell r="F17">
            <v>0</v>
          </cell>
          <cell r="G17">
            <v>1171143.2075</v>
          </cell>
          <cell r="I17">
            <v>237</v>
          </cell>
          <cell r="J17">
            <v>0</v>
          </cell>
          <cell r="K17">
            <v>0</v>
          </cell>
          <cell r="L17">
            <v>1199371.1193441106</v>
          </cell>
        </row>
        <row r="18">
          <cell r="B18">
            <v>3412171</v>
          </cell>
          <cell r="C18" t="str">
            <v>Blackmoor Park Infants' School</v>
          </cell>
          <cell r="D18">
            <v>273</v>
          </cell>
          <cell r="E18">
            <v>0</v>
          </cell>
          <cell r="F18">
            <v>33049.00489334902</v>
          </cell>
          <cell r="G18">
            <v>1198334.0848933489</v>
          </cell>
          <cell r="I18">
            <v>278</v>
          </cell>
          <cell r="J18">
            <v>0</v>
          </cell>
          <cell r="K18">
            <v>72558.51038167585</v>
          </cell>
          <cell r="L18">
            <v>1237843.5903816756</v>
          </cell>
        </row>
        <row r="19">
          <cell r="B19">
            <v>3412017</v>
          </cell>
          <cell r="C19" t="str">
            <v>Blackmoor Park Junior School</v>
          </cell>
          <cell r="D19">
            <v>356</v>
          </cell>
          <cell r="E19">
            <v>0</v>
          </cell>
          <cell r="F19">
            <v>0</v>
          </cell>
          <cell r="G19">
            <v>1561993.61</v>
          </cell>
          <cell r="I19">
            <v>355</v>
          </cell>
          <cell r="J19">
            <v>0</v>
          </cell>
          <cell r="K19">
            <v>0</v>
          </cell>
          <cell r="L19">
            <v>1584324.8401419101</v>
          </cell>
        </row>
        <row r="20">
          <cell r="B20">
            <v>3412025</v>
          </cell>
          <cell r="C20" t="str">
            <v>Blessed Sacrament RCPrimary School</v>
          </cell>
          <cell r="D20">
            <v>657</v>
          </cell>
          <cell r="E20">
            <v>0</v>
          </cell>
          <cell r="F20">
            <v>0</v>
          </cell>
          <cell r="G20">
            <v>2803306.0799999996</v>
          </cell>
          <cell r="I20">
            <v>633</v>
          </cell>
          <cell r="J20">
            <v>0</v>
          </cell>
          <cell r="K20">
            <v>0</v>
          </cell>
          <cell r="L20">
            <v>2753160.05552873</v>
          </cell>
        </row>
        <row r="21">
          <cell r="B21">
            <v>3413025</v>
          </cell>
          <cell r="C21" t="str">
            <v>Blueberry Park Primary school</v>
          </cell>
          <cell r="D21">
            <v>294</v>
          </cell>
          <cell r="E21">
            <v>0</v>
          </cell>
          <cell r="F21">
            <v>238906.52037663438</v>
          </cell>
          <cell r="G21">
            <v>1752211.0303766343</v>
          </cell>
          <cell r="I21">
            <v>294</v>
          </cell>
          <cell r="J21">
            <v>0</v>
          </cell>
          <cell r="K21">
            <v>268665.7249355644</v>
          </cell>
          <cell r="L21">
            <v>1781970.2349355642</v>
          </cell>
        </row>
        <row r="22">
          <cell r="B22">
            <v>3412172</v>
          </cell>
          <cell r="C22" t="str">
            <v>Booker Avenue Infant School</v>
          </cell>
          <cell r="D22">
            <v>328</v>
          </cell>
          <cell r="E22">
            <v>123371.06000000013</v>
          </cell>
          <cell r="F22">
            <v>0</v>
          </cell>
          <cell r="G22">
            <v>1388104.96</v>
          </cell>
          <cell r="I22">
            <v>329</v>
          </cell>
          <cell r="J22">
            <v>123371.06000000013</v>
          </cell>
          <cell r="K22">
            <v>0</v>
          </cell>
          <cell r="L22">
            <v>1415228.3268300486</v>
          </cell>
        </row>
        <row r="23">
          <cell r="B23">
            <v>3412019</v>
          </cell>
          <cell r="C23" t="str">
            <v>Booker Avenue Junior School</v>
          </cell>
          <cell r="D23">
            <v>361</v>
          </cell>
          <cell r="E23">
            <v>49205.80000000002</v>
          </cell>
          <cell r="F23">
            <v>0</v>
          </cell>
          <cell r="G23">
            <v>1526044.96</v>
          </cell>
          <cell r="I23">
            <v>359</v>
          </cell>
          <cell r="J23">
            <v>49205.80000000002</v>
          </cell>
          <cell r="K23">
            <v>0</v>
          </cell>
          <cell r="L23">
            <v>1543964.6035738946</v>
          </cell>
        </row>
        <row r="24">
          <cell r="B24">
            <v>3413023</v>
          </cell>
          <cell r="C24" t="str">
            <v>Broad Square Community Primary School</v>
          </cell>
          <cell r="D24">
            <v>398</v>
          </cell>
          <cell r="E24">
            <v>0</v>
          </cell>
          <cell r="F24">
            <v>10363.864347059396</v>
          </cell>
          <cell r="G24">
            <v>1971015.129687042</v>
          </cell>
          <cell r="I24">
            <v>394</v>
          </cell>
          <cell r="J24">
            <v>0</v>
          </cell>
          <cell r="K24">
            <v>25536.248812966223</v>
          </cell>
          <cell r="L24">
            <v>1986187.5141529492</v>
          </cell>
        </row>
        <row r="25">
          <cell r="B25">
            <v>3412215</v>
          </cell>
          <cell r="C25" t="str">
            <v>Broadgreen Primary School</v>
          </cell>
          <cell r="D25">
            <v>214</v>
          </cell>
          <cell r="E25">
            <v>0</v>
          </cell>
          <cell r="F25">
            <v>0</v>
          </cell>
          <cell r="G25">
            <v>1027131.929</v>
          </cell>
          <cell r="I25">
            <v>214</v>
          </cell>
          <cell r="J25">
            <v>0</v>
          </cell>
          <cell r="K25">
            <v>0</v>
          </cell>
          <cell r="L25">
            <v>1043838.0677336</v>
          </cell>
        </row>
        <row r="26">
          <cell r="B26">
            <v>3413329</v>
          </cell>
          <cell r="C26" t="str">
            <v>Childwall CofE Primary School</v>
          </cell>
          <cell r="D26">
            <v>423</v>
          </cell>
          <cell r="E26">
            <v>164813.34000000017</v>
          </cell>
          <cell r="F26">
            <v>0</v>
          </cell>
          <cell r="G26">
            <v>1774397.255424</v>
          </cell>
          <cell r="I26">
            <v>422</v>
          </cell>
          <cell r="J26">
            <v>164813.34000000017</v>
          </cell>
          <cell r="K26">
            <v>0</v>
          </cell>
          <cell r="L26">
            <v>1800853.154386101</v>
          </cell>
        </row>
        <row r="27">
          <cell r="B27">
            <v>3412001</v>
          </cell>
          <cell r="C27" t="str">
            <v>Childwall Valley Primary School</v>
          </cell>
          <cell r="D27">
            <v>186</v>
          </cell>
          <cell r="E27">
            <v>0</v>
          </cell>
          <cell r="F27">
            <v>126584.1027084761</v>
          </cell>
          <cell r="G27">
            <v>1089578.2763735766</v>
          </cell>
          <cell r="I27">
            <v>188</v>
          </cell>
          <cell r="J27">
            <v>0</v>
          </cell>
          <cell r="K27">
            <v>154613.86574922153</v>
          </cell>
          <cell r="L27">
            <v>1117608.039414322</v>
          </cell>
        </row>
        <row r="28">
          <cell r="B28">
            <v>3413507</v>
          </cell>
          <cell r="C28" t="str">
            <v>Christ The King Catholic Primary School</v>
          </cell>
          <cell r="D28">
            <v>406.75</v>
          </cell>
          <cell r="E28">
            <v>110420.06999999986</v>
          </cell>
          <cell r="F28">
            <v>0</v>
          </cell>
          <cell r="G28">
            <v>1740973.117</v>
          </cell>
          <cell r="I28">
            <v>406</v>
          </cell>
          <cell r="J28">
            <v>110420.06999999986</v>
          </cell>
          <cell r="K28">
            <v>0</v>
          </cell>
          <cell r="L28">
            <v>1733106.0233767915</v>
          </cell>
        </row>
        <row r="29">
          <cell r="B29">
            <v>3412039</v>
          </cell>
          <cell r="C29" t="str">
            <v>Corinthian Community Primary School</v>
          </cell>
          <cell r="D29">
            <v>384</v>
          </cell>
          <cell r="E29">
            <v>0</v>
          </cell>
          <cell r="F29">
            <v>0</v>
          </cell>
          <cell r="G29">
            <v>1720914.4000000004</v>
          </cell>
          <cell r="I29">
            <v>378</v>
          </cell>
          <cell r="J29">
            <v>0</v>
          </cell>
          <cell r="K29">
            <v>0</v>
          </cell>
          <cell r="L29">
            <v>1737761.5290700004</v>
          </cell>
        </row>
        <row r="30">
          <cell r="B30">
            <v>3412218</v>
          </cell>
          <cell r="C30" t="str">
            <v>Dovecot Primary School</v>
          </cell>
          <cell r="D30">
            <v>135</v>
          </cell>
          <cell r="E30">
            <v>0</v>
          </cell>
          <cell r="F30">
            <v>0</v>
          </cell>
          <cell r="G30">
            <v>834343.2965110729</v>
          </cell>
          <cell r="I30">
            <v>139</v>
          </cell>
          <cell r="J30">
            <v>0</v>
          </cell>
          <cell r="K30">
            <v>0</v>
          </cell>
          <cell r="L30">
            <v>868677.6580473767</v>
          </cell>
        </row>
        <row r="31">
          <cell r="B31">
            <v>3412036</v>
          </cell>
          <cell r="C31" t="str">
            <v>Dovedale Community Primary School</v>
          </cell>
          <cell r="D31">
            <v>815.5</v>
          </cell>
          <cell r="E31">
            <v>324064.1399999996</v>
          </cell>
          <cell r="F31">
            <v>0</v>
          </cell>
          <cell r="G31">
            <v>3520724</v>
          </cell>
          <cell r="I31">
            <v>827</v>
          </cell>
          <cell r="J31">
            <v>324064.1399999996</v>
          </cell>
          <cell r="K31">
            <v>0</v>
          </cell>
          <cell r="L31">
            <v>3558335.0645896764</v>
          </cell>
        </row>
        <row r="32">
          <cell r="B32">
            <v>3413956</v>
          </cell>
          <cell r="C32" t="str">
            <v>Emmaus CofE &amp; RC Primary School</v>
          </cell>
          <cell r="D32">
            <v>423</v>
          </cell>
          <cell r="E32">
            <v>155129.42999999996</v>
          </cell>
          <cell r="F32">
            <v>0</v>
          </cell>
          <cell r="G32">
            <v>1777913.568</v>
          </cell>
          <cell r="I32">
            <v>421</v>
          </cell>
          <cell r="J32">
            <v>155129.42999999996</v>
          </cell>
          <cell r="K32">
            <v>0</v>
          </cell>
          <cell r="L32">
            <v>1800431.3048974825</v>
          </cell>
        </row>
        <row r="33">
          <cell r="B33">
            <v>3413964</v>
          </cell>
          <cell r="C33" t="str">
            <v>Faith Primary School</v>
          </cell>
          <cell r="D33">
            <v>177</v>
          </cell>
          <cell r="E33">
            <v>0</v>
          </cell>
          <cell r="F33">
            <v>238739.0974222643</v>
          </cell>
          <cell r="G33">
            <v>1185563.1394222644</v>
          </cell>
          <cell r="I33">
            <v>181</v>
          </cell>
          <cell r="J33">
            <v>0</v>
          </cell>
          <cell r="K33">
            <v>282789.68224904937</v>
          </cell>
          <cell r="L33">
            <v>1229613.7242490496</v>
          </cell>
        </row>
        <row r="34">
          <cell r="B34">
            <v>3412230</v>
          </cell>
          <cell r="C34" t="str">
            <v>Fazakerley Primary School</v>
          </cell>
          <cell r="D34">
            <v>384</v>
          </cell>
          <cell r="E34">
            <v>0</v>
          </cell>
          <cell r="F34">
            <v>0</v>
          </cell>
          <cell r="G34">
            <v>1906563.83</v>
          </cell>
          <cell r="I34">
            <v>374</v>
          </cell>
          <cell r="J34">
            <v>0</v>
          </cell>
          <cell r="K34">
            <v>0</v>
          </cell>
          <cell r="L34">
            <v>1892543.2207972086</v>
          </cell>
        </row>
        <row r="35">
          <cell r="B35">
            <v>3413022</v>
          </cell>
          <cell r="C35" t="str">
            <v>Florence Melly Primary School</v>
          </cell>
          <cell r="D35">
            <v>405</v>
          </cell>
          <cell r="E35">
            <v>0</v>
          </cell>
          <cell r="F35">
            <v>5106.748554833383</v>
          </cell>
          <cell r="G35">
            <v>2017659.7917649706</v>
          </cell>
          <cell r="I35">
            <v>407</v>
          </cell>
          <cell r="J35">
            <v>0</v>
          </cell>
          <cell r="K35">
            <v>49103.14280693094</v>
          </cell>
          <cell r="L35">
            <v>2061656.186017068</v>
          </cell>
        </row>
        <row r="36">
          <cell r="B36">
            <v>3412222</v>
          </cell>
          <cell r="C36" t="str">
            <v>Four Oaks Primary School</v>
          </cell>
          <cell r="D36">
            <v>268</v>
          </cell>
          <cell r="E36">
            <v>0</v>
          </cell>
          <cell r="F36">
            <v>241436.18587673546</v>
          </cell>
          <cell r="G36">
            <v>1655660.1058767356</v>
          </cell>
          <cell r="I36">
            <v>273</v>
          </cell>
          <cell r="J36">
            <v>0</v>
          </cell>
          <cell r="K36">
            <v>280270.1521865255</v>
          </cell>
          <cell r="L36">
            <v>1694494.0721865254</v>
          </cell>
        </row>
        <row r="37">
          <cell r="B37">
            <v>3412064</v>
          </cell>
          <cell r="C37" t="str">
            <v>Gilmour (Southbank) Infant School</v>
          </cell>
          <cell r="D37">
            <v>269</v>
          </cell>
          <cell r="E37">
            <v>23115.119999999843</v>
          </cell>
          <cell r="F37">
            <v>0</v>
          </cell>
          <cell r="G37">
            <v>1143445.6225</v>
          </cell>
          <cell r="I37">
            <v>269</v>
          </cell>
          <cell r="J37">
            <v>23115.119999999843</v>
          </cell>
          <cell r="K37">
            <v>0</v>
          </cell>
          <cell r="L37">
            <v>1162159.2690540003</v>
          </cell>
        </row>
        <row r="38">
          <cell r="B38">
            <v>3412063</v>
          </cell>
          <cell r="C38" t="str">
            <v>Gilmour Junior School</v>
          </cell>
          <cell r="D38">
            <v>343.5</v>
          </cell>
          <cell r="E38">
            <v>31589.719999999987</v>
          </cell>
          <cell r="F38">
            <v>0</v>
          </cell>
          <cell r="G38">
            <v>1540595.5</v>
          </cell>
          <cell r="I38">
            <v>359</v>
          </cell>
          <cell r="J38">
            <v>31589.719999999987</v>
          </cell>
          <cell r="K38">
            <v>0</v>
          </cell>
          <cell r="L38">
            <v>1566296.668858105</v>
          </cell>
        </row>
        <row r="39">
          <cell r="B39">
            <v>3412235</v>
          </cell>
          <cell r="C39" t="str">
            <v>Greenbank Primary School</v>
          </cell>
          <cell r="D39">
            <v>399</v>
          </cell>
          <cell r="E39">
            <v>0</v>
          </cell>
          <cell r="F39">
            <v>120619.21663745758</v>
          </cell>
          <cell r="G39">
            <v>1951342.4166374577</v>
          </cell>
          <cell r="I39">
            <v>395</v>
          </cell>
          <cell r="J39">
            <v>0</v>
          </cell>
          <cell r="K39">
            <v>135722.50119277372</v>
          </cell>
          <cell r="L39">
            <v>1966445.701192774</v>
          </cell>
        </row>
        <row r="40">
          <cell r="B40">
            <v>3412214</v>
          </cell>
          <cell r="C40" t="str">
            <v>Gwladys Street Primary School</v>
          </cell>
          <cell r="D40">
            <v>357</v>
          </cell>
          <cell r="E40">
            <v>0</v>
          </cell>
          <cell r="F40">
            <v>0</v>
          </cell>
          <cell r="G40">
            <v>1808493.53</v>
          </cell>
          <cell r="I40">
            <v>347</v>
          </cell>
          <cell r="J40">
            <v>0</v>
          </cell>
          <cell r="K40">
            <v>0</v>
          </cell>
          <cell r="L40">
            <v>1791884.7370172103</v>
          </cell>
        </row>
        <row r="41">
          <cell r="B41">
            <v>3413512</v>
          </cell>
          <cell r="C41" t="str">
            <v>Holy Cross Catholic Primary School</v>
          </cell>
          <cell r="D41">
            <v>178</v>
          </cell>
          <cell r="E41">
            <v>0</v>
          </cell>
          <cell r="F41">
            <v>81135.01046108436</v>
          </cell>
          <cell r="G41">
            <v>974403.8264610843</v>
          </cell>
          <cell r="I41">
            <v>183</v>
          </cell>
          <cell r="J41">
            <v>0</v>
          </cell>
          <cell r="K41">
            <v>121316.61188569764</v>
          </cell>
          <cell r="L41">
            <v>1014585.4278856976</v>
          </cell>
        </row>
        <row r="42">
          <cell r="B42">
            <v>3412176</v>
          </cell>
          <cell r="C42" t="str">
            <v>Holy Family Catholic Primary School</v>
          </cell>
          <cell r="D42">
            <v>201</v>
          </cell>
          <cell r="E42">
            <v>0</v>
          </cell>
          <cell r="F42">
            <v>31442.45403451542</v>
          </cell>
          <cell r="G42">
            <v>1153769.1780345156</v>
          </cell>
          <cell r="I42">
            <v>179</v>
          </cell>
          <cell r="J42">
            <v>0</v>
          </cell>
          <cell r="K42">
            <v>0</v>
          </cell>
          <cell r="L42">
            <v>1057998.7754921033</v>
          </cell>
        </row>
        <row r="43">
          <cell r="B43">
            <v>3413513</v>
          </cell>
          <cell r="C43" t="str">
            <v>Holy Name Catholic Primary School</v>
          </cell>
          <cell r="D43">
            <v>303</v>
          </cell>
          <cell r="E43">
            <v>0</v>
          </cell>
          <cell r="F43">
            <v>0</v>
          </cell>
          <cell r="G43">
            <v>1424031.9405</v>
          </cell>
          <cell r="I43">
            <v>308</v>
          </cell>
          <cell r="J43">
            <v>0</v>
          </cell>
          <cell r="K43">
            <v>0</v>
          </cell>
          <cell r="L43">
            <v>1469918.2117918867</v>
          </cell>
        </row>
        <row r="44">
          <cell r="B44">
            <v>3413514</v>
          </cell>
          <cell r="C44" t="str">
            <v>Holy Trinity Catholic Primary School</v>
          </cell>
          <cell r="D44">
            <v>189</v>
          </cell>
          <cell r="E44">
            <v>0</v>
          </cell>
          <cell r="F44">
            <v>7186.8436393847305</v>
          </cell>
          <cell r="G44">
            <v>951508.1011393848</v>
          </cell>
          <cell r="I44">
            <v>190</v>
          </cell>
          <cell r="J44">
            <v>0</v>
          </cell>
          <cell r="K44">
            <v>26983.26985220311</v>
          </cell>
          <cell r="L44">
            <v>971304.5273522033</v>
          </cell>
        </row>
        <row r="45">
          <cell r="B45">
            <v>3412084</v>
          </cell>
          <cell r="C45" t="str">
            <v>Hunts Cross Primary School</v>
          </cell>
          <cell r="D45">
            <v>319</v>
          </cell>
          <cell r="E45">
            <v>0</v>
          </cell>
          <cell r="F45">
            <v>15539.420455602623</v>
          </cell>
          <cell r="G45">
            <v>1450186.2054556028</v>
          </cell>
          <cell r="I45">
            <v>328</v>
          </cell>
          <cell r="J45">
            <v>0</v>
          </cell>
          <cell r="K45">
            <v>77735.63846584139</v>
          </cell>
          <cell r="L45">
            <v>1512382.4234658417</v>
          </cell>
        </row>
        <row r="46">
          <cell r="B46">
            <v>3412242</v>
          </cell>
          <cell r="C46" t="str">
            <v>Kensington Primary School</v>
          </cell>
          <cell r="D46">
            <v>437</v>
          </cell>
          <cell r="E46">
            <v>0</v>
          </cell>
          <cell r="F46">
            <v>220088.08531588392</v>
          </cell>
          <cell r="G46">
            <v>2383416.3453158843</v>
          </cell>
          <cell r="I46">
            <v>427</v>
          </cell>
          <cell r="J46">
            <v>0</v>
          </cell>
          <cell r="K46">
            <v>209701.6621962478</v>
          </cell>
          <cell r="L46">
            <v>2373029.922196248</v>
          </cell>
        </row>
        <row r="47">
          <cell r="B47">
            <v>3415200</v>
          </cell>
          <cell r="C47" t="str">
            <v>King David Primary School</v>
          </cell>
          <cell r="D47">
            <v>426</v>
          </cell>
          <cell r="E47">
            <v>111079.82000000002</v>
          </cell>
          <cell r="F47">
            <v>0</v>
          </cell>
          <cell r="G47">
            <v>1828692.4309559471</v>
          </cell>
          <cell r="I47">
            <v>429</v>
          </cell>
          <cell r="J47">
            <v>111079.82000000002</v>
          </cell>
          <cell r="K47">
            <v>0</v>
          </cell>
          <cell r="L47">
            <v>1872255.3241261388</v>
          </cell>
        </row>
        <row r="48">
          <cell r="B48">
            <v>3412229</v>
          </cell>
          <cell r="C48" t="str">
            <v>Kingsley Community School</v>
          </cell>
          <cell r="D48">
            <v>391.75</v>
          </cell>
          <cell r="E48">
            <v>0</v>
          </cell>
          <cell r="F48">
            <v>374984.8265697578</v>
          </cell>
          <cell r="G48">
            <v>2595694.5465697586</v>
          </cell>
          <cell r="I48">
            <v>386</v>
          </cell>
          <cell r="J48">
            <v>0</v>
          </cell>
          <cell r="K48">
            <v>383840.3592911004</v>
          </cell>
          <cell r="L48">
            <v>2604550.079291101</v>
          </cell>
        </row>
        <row r="49">
          <cell r="B49">
            <v>3412232</v>
          </cell>
          <cell r="C49" t="str">
            <v>Kirkdale St Lawrence CofE School</v>
          </cell>
          <cell r="D49">
            <v>214</v>
          </cell>
          <cell r="E49">
            <v>0</v>
          </cell>
          <cell r="F49">
            <v>84932.64994551663</v>
          </cell>
          <cell r="G49">
            <v>1229762.5904455166</v>
          </cell>
          <cell r="I49">
            <v>232</v>
          </cell>
          <cell r="J49">
            <v>0</v>
          </cell>
          <cell r="K49">
            <v>200176.2575888489</v>
          </cell>
          <cell r="L49">
            <v>1345006.198088849</v>
          </cell>
        </row>
        <row r="50">
          <cell r="B50">
            <v>3412086</v>
          </cell>
          <cell r="C50" t="str">
            <v>Knotty Ash Primary School</v>
          </cell>
          <cell r="D50">
            <v>224</v>
          </cell>
          <cell r="E50">
            <v>0</v>
          </cell>
          <cell r="F50">
            <v>0</v>
          </cell>
          <cell r="G50">
            <v>1066554.5425</v>
          </cell>
          <cell r="I50">
            <v>220</v>
          </cell>
          <cell r="J50">
            <v>0</v>
          </cell>
          <cell r="K50">
            <v>0</v>
          </cell>
          <cell r="L50">
            <v>1066888.4692055355</v>
          </cell>
        </row>
        <row r="51">
          <cell r="B51">
            <v>3412221</v>
          </cell>
          <cell r="C51" t="str">
            <v>Lawrence Community Primary School</v>
          </cell>
          <cell r="D51">
            <v>392</v>
          </cell>
          <cell r="E51">
            <v>0</v>
          </cell>
          <cell r="F51">
            <v>139911.62195394738</v>
          </cell>
          <cell r="G51">
            <v>2300044.111953947</v>
          </cell>
          <cell r="I51">
            <v>380</v>
          </cell>
          <cell r="J51">
            <v>0</v>
          </cell>
          <cell r="K51">
            <v>113081.83554408659</v>
          </cell>
          <cell r="L51">
            <v>2273214.3255440863</v>
          </cell>
        </row>
        <row r="52">
          <cell r="B52">
            <v>3413021</v>
          </cell>
          <cell r="C52" t="str">
            <v>Leamington Community Primary School</v>
          </cell>
          <cell r="D52">
            <v>414</v>
          </cell>
          <cell r="E52">
            <v>0</v>
          </cell>
          <cell r="F52">
            <v>16228.164980547861</v>
          </cell>
          <cell r="G52">
            <v>2070334.194980548</v>
          </cell>
          <cell r="I52">
            <v>414</v>
          </cell>
          <cell r="J52">
            <v>0</v>
          </cell>
          <cell r="K52">
            <v>51892.445368190194</v>
          </cell>
          <cell r="L52">
            <v>2105998.47536819</v>
          </cell>
        </row>
        <row r="53">
          <cell r="B53">
            <v>3412093</v>
          </cell>
          <cell r="C53" t="str">
            <v>Lister Infant and Nursery School</v>
          </cell>
          <cell r="D53">
            <v>173</v>
          </cell>
          <cell r="E53">
            <v>0</v>
          </cell>
          <cell r="F53">
            <v>0</v>
          </cell>
          <cell r="G53">
            <v>875566.5149999999</v>
          </cell>
          <cell r="I53">
            <v>176</v>
          </cell>
          <cell r="J53">
            <v>0</v>
          </cell>
          <cell r="K53">
            <v>0</v>
          </cell>
          <cell r="L53">
            <v>902586.0691883004</v>
          </cell>
        </row>
        <row r="54">
          <cell r="B54">
            <v>3412092</v>
          </cell>
          <cell r="C54" t="str">
            <v>Lister Junior School</v>
          </cell>
          <cell r="D54">
            <v>222</v>
          </cell>
          <cell r="E54">
            <v>0</v>
          </cell>
          <cell r="F54">
            <v>0</v>
          </cell>
          <cell r="G54">
            <v>1118775.6849999998</v>
          </cell>
          <cell r="I54">
            <v>225</v>
          </cell>
          <cell r="J54">
            <v>0</v>
          </cell>
          <cell r="K54">
            <v>0</v>
          </cell>
          <cell r="L54">
            <v>1150709.3427067567</v>
          </cell>
        </row>
        <row r="55">
          <cell r="B55">
            <v>3412241</v>
          </cell>
          <cell r="C55" t="str">
            <v>Longmoor Community Primary School</v>
          </cell>
          <cell r="D55">
            <v>405</v>
          </cell>
          <cell r="E55">
            <v>0</v>
          </cell>
          <cell r="F55">
            <v>19192.27636954056</v>
          </cell>
          <cell r="G55">
            <v>1805232.2163695404</v>
          </cell>
          <cell r="I55">
            <v>419</v>
          </cell>
          <cell r="J55">
            <v>0</v>
          </cell>
          <cell r="K55">
            <v>107792.31608039523</v>
          </cell>
          <cell r="L55">
            <v>1893832.256080395</v>
          </cell>
        </row>
        <row r="56">
          <cell r="B56">
            <v>3412226</v>
          </cell>
          <cell r="C56" t="str">
            <v>Mab Lane Junior Mixed and Infant School</v>
          </cell>
          <cell r="D56">
            <v>226</v>
          </cell>
          <cell r="E56">
            <v>0</v>
          </cell>
          <cell r="F56">
            <v>-3718.2734141179767</v>
          </cell>
          <cell r="G56">
            <v>1241881.3895675575</v>
          </cell>
          <cell r="I56">
            <v>238</v>
          </cell>
          <cell r="J56">
            <v>0</v>
          </cell>
          <cell r="K56">
            <v>76416.06106289488</v>
          </cell>
          <cell r="L56">
            <v>1322015.7240445705</v>
          </cell>
        </row>
        <row r="57">
          <cell r="B57">
            <v>3412098</v>
          </cell>
          <cell r="C57" t="str">
            <v>Matthew Arnold Primary School</v>
          </cell>
          <cell r="D57">
            <v>191</v>
          </cell>
          <cell r="E57">
            <v>0</v>
          </cell>
          <cell r="F57">
            <v>0</v>
          </cell>
          <cell r="G57">
            <v>1021216.2640000001</v>
          </cell>
          <cell r="I57">
            <v>191</v>
          </cell>
          <cell r="J57">
            <v>0</v>
          </cell>
          <cell r="K57">
            <v>0</v>
          </cell>
          <cell r="L57">
            <v>1037780.2022976001</v>
          </cell>
        </row>
        <row r="58">
          <cell r="B58">
            <v>3412170</v>
          </cell>
          <cell r="C58" t="str">
            <v>Middlefield Community Primary School</v>
          </cell>
          <cell r="D58">
            <v>308</v>
          </cell>
          <cell r="E58">
            <v>0</v>
          </cell>
          <cell r="F58">
            <v>71270.0616724697</v>
          </cell>
          <cell r="G58">
            <v>1769303.0072493046</v>
          </cell>
          <cell r="I58">
            <v>312</v>
          </cell>
          <cell r="J58">
            <v>0</v>
          </cell>
          <cell r="K58">
            <v>122670.01548095643</v>
          </cell>
          <cell r="L58">
            <v>1820702.9610577913</v>
          </cell>
        </row>
        <row r="59">
          <cell r="B59">
            <v>3412240</v>
          </cell>
          <cell r="C59" t="str">
            <v>Monksdown Primary School</v>
          </cell>
          <cell r="D59">
            <v>586.5</v>
          </cell>
          <cell r="E59">
            <v>0</v>
          </cell>
          <cell r="F59">
            <v>70194.676244599</v>
          </cell>
          <cell r="G59">
            <v>2949412.3462445987</v>
          </cell>
          <cell r="I59">
            <v>615.5</v>
          </cell>
          <cell r="J59">
            <v>0</v>
          </cell>
          <cell r="K59">
            <v>262827.6597301354</v>
          </cell>
          <cell r="L59">
            <v>3142045.3297301354</v>
          </cell>
        </row>
        <row r="60">
          <cell r="B60">
            <v>3412007</v>
          </cell>
          <cell r="C60" t="str">
            <v>Mosspits Lane Primary School</v>
          </cell>
          <cell r="D60">
            <v>411</v>
          </cell>
          <cell r="E60">
            <v>102887.56000000007</v>
          </cell>
          <cell r="F60">
            <v>0</v>
          </cell>
          <cell r="G60">
            <v>1747197.28</v>
          </cell>
          <cell r="I60">
            <v>411</v>
          </cell>
          <cell r="J60">
            <v>102887.56000000007</v>
          </cell>
          <cell r="K60">
            <v>0</v>
          </cell>
          <cell r="L60">
            <v>1776935.194752</v>
          </cell>
        </row>
        <row r="61">
          <cell r="B61">
            <v>3413516</v>
          </cell>
          <cell r="C61" t="str">
            <v>Much Woolton Catholic Primary School</v>
          </cell>
          <cell r="D61">
            <v>417</v>
          </cell>
          <cell r="E61">
            <v>68027.62000000016</v>
          </cell>
          <cell r="F61">
            <v>0</v>
          </cell>
          <cell r="G61">
            <v>1745277.556</v>
          </cell>
          <cell r="I61">
            <v>417</v>
          </cell>
          <cell r="J61">
            <v>68027.62000000016</v>
          </cell>
          <cell r="K61">
            <v>0</v>
          </cell>
          <cell r="L61">
            <v>1775204.6999904</v>
          </cell>
        </row>
        <row r="62">
          <cell r="B62">
            <v>3412199</v>
          </cell>
          <cell r="C62" t="str">
            <v>Norman Pannell Primary School</v>
          </cell>
          <cell r="D62">
            <v>177</v>
          </cell>
          <cell r="E62">
            <v>0</v>
          </cell>
          <cell r="F62">
            <v>0</v>
          </cell>
          <cell r="G62">
            <v>931547.795</v>
          </cell>
          <cell r="I62">
            <v>191</v>
          </cell>
          <cell r="J62">
            <v>0</v>
          </cell>
          <cell r="K62">
            <v>0</v>
          </cell>
          <cell r="L62">
            <v>1010493.5588810621</v>
          </cell>
        </row>
        <row r="63">
          <cell r="B63">
            <v>3412110</v>
          </cell>
          <cell r="C63" t="str">
            <v>Northcote Primary School</v>
          </cell>
          <cell r="D63">
            <v>410</v>
          </cell>
          <cell r="E63">
            <v>0</v>
          </cell>
          <cell r="F63">
            <v>0</v>
          </cell>
          <cell r="G63">
            <v>2053964.8199999998</v>
          </cell>
          <cell r="I63">
            <v>415</v>
          </cell>
          <cell r="J63">
            <v>0</v>
          </cell>
          <cell r="K63">
            <v>0</v>
          </cell>
          <cell r="L63">
            <v>2112559.856667122</v>
          </cell>
        </row>
        <row r="64">
          <cell r="B64">
            <v>3412113</v>
          </cell>
          <cell r="C64" t="str">
            <v>Northway Primary and Nursery School</v>
          </cell>
          <cell r="D64">
            <v>388.67</v>
          </cell>
          <cell r="E64">
            <v>0</v>
          </cell>
          <cell r="F64">
            <v>-12723.023437186035</v>
          </cell>
          <cell r="G64">
            <v>1807875.1465628138</v>
          </cell>
          <cell r="I64">
            <v>376</v>
          </cell>
          <cell r="J64">
            <v>0</v>
          </cell>
          <cell r="K64">
            <v>-40091.91422001686</v>
          </cell>
          <cell r="L64">
            <v>1780506.255779983</v>
          </cell>
        </row>
        <row r="65">
          <cell r="B65">
            <v>3413960</v>
          </cell>
          <cell r="C65" t="str">
            <v>Our Lady &amp; St Philomena's RC School</v>
          </cell>
          <cell r="D65">
            <v>193</v>
          </cell>
          <cell r="E65">
            <v>0</v>
          </cell>
          <cell r="F65">
            <v>0</v>
          </cell>
          <cell r="G65">
            <v>1031392.2424999999</v>
          </cell>
          <cell r="I65">
            <v>187</v>
          </cell>
          <cell r="J65">
            <v>0</v>
          </cell>
          <cell r="K65">
            <v>0</v>
          </cell>
          <cell r="L65">
            <v>1019344.6537440103</v>
          </cell>
        </row>
        <row r="66">
          <cell r="B66">
            <v>3413511</v>
          </cell>
          <cell r="C66" t="str">
            <v>Our Lady and St Swithin's RC School</v>
          </cell>
          <cell r="D66">
            <v>207</v>
          </cell>
          <cell r="E66">
            <v>0</v>
          </cell>
          <cell r="F66">
            <v>0</v>
          </cell>
          <cell r="G66">
            <v>1068966.7789999999</v>
          </cell>
          <cell r="I66">
            <v>205</v>
          </cell>
          <cell r="J66">
            <v>0</v>
          </cell>
          <cell r="K66">
            <v>0</v>
          </cell>
          <cell r="L66">
            <v>1077113.516268541</v>
          </cell>
        </row>
        <row r="67">
          <cell r="B67">
            <v>3413523</v>
          </cell>
          <cell r="C67" t="str">
            <v>Our Lady Immaculate RCPrimary School</v>
          </cell>
          <cell r="D67">
            <v>313</v>
          </cell>
          <cell r="E67">
            <v>0</v>
          </cell>
          <cell r="F67">
            <v>232958.493532618</v>
          </cell>
          <cell r="G67">
            <v>1794462.9695326178</v>
          </cell>
          <cell r="I67">
            <v>315</v>
          </cell>
          <cell r="J67">
            <v>0</v>
          </cell>
          <cell r="K67">
            <v>275181.37213848456</v>
          </cell>
          <cell r="L67">
            <v>1836685.8481384844</v>
          </cell>
        </row>
        <row r="68">
          <cell r="B68">
            <v>3413599</v>
          </cell>
          <cell r="C68" t="str">
            <v>Our Lady of Good Help RCPrimary School</v>
          </cell>
          <cell r="D68">
            <v>146</v>
          </cell>
          <cell r="E68">
            <v>0</v>
          </cell>
          <cell r="F68">
            <v>0</v>
          </cell>
          <cell r="G68">
            <v>782515.064</v>
          </cell>
          <cell r="I68">
            <v>147</v>
          </cell>
          <cell r="J68">
            <v>0</v>
          </cell>
          <cell r="K68">
            <v>0</v>
          </cell>
          <cell r="L68">
            <v>798055.7691284604</v>
          </cell>
        </row>
        <row r="69">
          <cell r="B69">
            <v>3412239</v>
          </cell>
          <cell r="C69" t="str">
            <v>Our Lady of the Assumption RC School</v>
          </cell>
          <cell r="D69">
            <v>204</v>
          </cell>
          <cell r="E69">
            <v>0</v>
          </cell>
          <cell r="F69">
            <v>0</v>
          </cell>
          <cell r="G69">
            <v>1012317.3775000001</v>
          </cell>
          <cell r="I69">
            <v>204</v>
          </cell>
          <cell r="J69">
            <v>0</v>
          </cell>
          <cell r="K69">
            <v>0</v>
          </cell>
          <cell r="L69">
            <v>1028754.4913460001</v>
          </cell>
        </row>
        <row r="70">
          <cell r="B70">
            <v>3413541</v>
          </cell>
          <cell r="C70" t="str">
            <v>Our Lady's Bishop Eton RC Primary School</v>
          </cell>
          <cell r="D70">
            <v>418</v>
          </cell>
          <cell r="E70">
            <v>196093.95000000013</v>
          </cell>
          <cell r="F70">
            <v>0</v>
          </cell>
          <cell r="G70">
            <v>1751322.319</v>
          </cell>
          <cell r="I70">
            <v>418</v>
          </cell>
          <cell r="J70">
            <v>196093.95000000013</v>
          </cell>
          <cell r="K70">
            <v>0</v>
          </cell>
          <cell r="L70">
            <v>1781345.1777095997</v>
          </cell>
        </row>
        <row r="71">
          <cell r="B71">
            <v>3413026</v>
          </cell>
          <cell r="C71" t="str">
            <v>Phoenix Primary School</v>
          </cell>
          <cell r="D71">
            <v>187</v>
          </cell>
          <cell r="E71">
            <v>0</v>
          </cell>
          <cell r="F71">
            <v>217784.9351534897</v>
          </cell>
          <cell r="G71">
            <v>1272123.9151534897</v>
          </cell>
          <cell r="I71">
            <v>185</v>
          </cell>
          <cell r="J71">
            <v>0</v>
          </cell>
          <cell r="K71">
            <v>226503.8506875832</v>
          </cell>
          <cell r="L71">
            <v>1280842.8306875834</v>
          </cell>
        </row>
        <row r="72">
          <cell r="B72">
            <v>3413961</v>
          </cell>
          <cell r="C72" t="str">
            <v>Pinehurst Primary School Anfield</v>
          </cell>
          <cell r="D72">
            <v>345</v>
          </cell>
          <cell r="E72">
            <v>0</v>
          </cell>
          <cell r="F72">
            <v>0</v>
          </cell>
          <cell r="G72">
            <v>1844205.6149999998</v>
          </cell>
          <cell r="I72">
            <v>348</v>
          </cell>
          <cell r="J72">
            <v>0</v>
          </cell>
          <cell r="K72">
            <v>0</v>
          </cell>
          <cell r="L72">
            <v>1890980.0824143996</v>
          </cell>
        </row>
        <row r="73">
          <cell r="B73">
            <v>3412123</v>
          </cell>
          <cell r="C73" t="str">
            <v>Pleasant Street Primary School</v>
          </cell>
          <cell r="D73">
            <v>206</v>
          </cell>
          <cell r="E73">
            <v>0</v>
          </cell>
          <cell r="F73">
            <v>177429.99784995322</v>
          </cell>
          <cell r="G73">
            <v>1280323.817849953</v>
          </cell>
          <cell r="I73">
            <v>209</v>
          </cell>
          <cell r="J73">
            <v>0</v>
          </cell>
          <cell r="K73">
            <v>215482.29070176682</v>
          </cell>
          <cell r="L73">
            <v>1318376.1107017668</v>
          </cell>
        </row>
        <row r="74">
          <cell r="B74">
            <v>3412130</v>
          </cell>
          <cell r="C74" t="str">
            <v>Ranworth Square Primary School</v>
          </cell>
          <cell r="D74">
            <v>196</v>
          </cell>
          <cell r="E74">
            <v>0</v>
          </cell>
          <cell r="F74">
            <v>0</v>
          </cell>
          <cell r="G74">
            <v>1110213.5882643575</v>
          </cell>
          <cell r="I74">
            <v>197</v>
          </cell>
          <cell r="J74">
            <v>0</v>
          </cell>
          <cell r="K74">
            <v>0</v>
          </cell>
          <cell r="L74">
            <v>1133469.369652138</v>
          </cell>
        </row>
        <row r="75">
          <cell r="B75">
            <v>3412034</v>
          </cell>
          <cell r="C75" t="str">
            <v>Rice Lane Primary School</v>
          </cell>
          <cell r="D75">
            <v>595</v>
          </cell>
          <cell r="E75">
            <v>0</v>
          </cell>
          <cell r="F75">
            <v>0</v>
          </cell>
          <cell r="G75">
            <v>2567790.45</v>
          </cell>
          <cell r="I75">
            <v>582</v>
          </cell>
          <cell r="J75">
            <v>0</v>
          </cell>
          <cell r="K75">
            <v>0</v>
          </cell>
          <cell r="L75">
            <v>2558838.3617649754</v>
          </cell>
        </row>
        <row r="76">
          <cell r="B76">
            <v>3412011</v>
          </cell>
          <cell r="C76" t="str">
            <v>Rudston Primary School</v>
          </cell>
          <cell r="D76">
            <v>419</v>
          </cell>
          <cell r="E76">
            <v>156159.55000000034</v>
          </cell>
          <cell r="F76">
            <v>0</v>
          </cell>
          <cell r="G76">
            <v>1779603.04</v>
          </cell>
          <cell r="I76">
            <v>419</v>
          </cell>
          <cell r="J76">
            <v>156159.55000000034</v>
          </cell>
          <cell r="K76">
            <v>0</v>
          </cell>
          <cell r="L76">
            <v>1809945.822336</v>
          </cell>
        </row>
        <row r="77">
          <cell r="B77">
            <v>3413528</v>
          </cell>
          <cell r="C77" t="str">
            <v>Sacred Heart Catholic Primary School</v>
          </cell>
          <cell r="D77">
            <v>161</v>
          </cell>
          <cell r="E77">
            <v>0</v>
          </cell>
          <cell r="F77">
            <v>52534.00689325378</v>
          </cell>
          <cell r="G77">
            <v>912767.6328932538</v>
          </cell>
          <cell r="I77">
            <v>153</v>
          </cell>
          <cell r="J77">
            <v>0</v>
          </cell>
          <cell r="K77">
            <v>27467.678862539746</v>
          </cell>
          <cell r="L77">
            <v>887701.3048625399</v>
          </cell>
        </row>
        <row r="78">
          <cell r="B78">
            <v>3412227</v>
          </cell>
          <cell r="C78" t="str">
            <v>Smithdown Primary School</v>
          </cell>
          <cell r="D78">
            <v>398.5</v>
          </cell>
          <cell r="E78">
            <v>0</v>
          </cell>
          <cell r="F78">
            <v>315079.9173560405</v>
          </cell>
          <cell r="G78">
            <v>2530211.79985604</v>
          </cell>
          <cell r="I78">
            <v>409</v>
          </cell>
          <cell r="J78">
            <v>0</v>
          </cell>
          <cell r="K78">
            <v>423601.2672739515</v>
          </cell>
          <cell r="L78">
            <v>2638733.149773951</v>
          </cell>
        </row>
        <row r="79">
          <cell r="B79">
            <v>3412065</v>
          </cell>
          <cell r="C79" t="str">
            <v>Springwood Heath Primary School</v>
          </cell>
          <cell r="D79">
            <v>241</v>
          </cell>
          <cell r="E79">
            <v>0</v>
          </cell>
          <cell r="F79">
            <v>57471.02339959369</v>
          </cell>
          <cell r="G79">
            <v>1350378.2269231116</v>
          </cell>
          <cell r="I79">
            <v>244</v>
          </cell>
          <cell r="J79">
            <v>0</v>
          </cell>
          <cell r="K79">
            <v>94837.21504259505</v>
          </cell>
          <cell r="L79">
            <v>1387744.4185661129</v>
          </cell>
        </row>
        <row r="80">
          <cell r="B80">
            <v>3413601</v>
          </cell>
          <cell r="C80" t="str">
            <v>St Ambrose Catholic Primary School</v>
          </cell>
          <cell r="D80">
            <v>199</v>
          </cell>
          <cell r="E80">
            <v>0</v>
          </cell>
          <cell r="F80">
            <v>19333.055511703576</v>
          </cell>
          <cell r="G80">
            <v>1050989.9870117037</v>
          </cell>
          <cell r="I80">
            <v>201</v>
          </cell>
          <cell r="J80">
            <v>0</v>
          </cell>
          <cell r="K80">
            <v>45991.41709224369</v>
          </cell>
          <cell r="L80">
            <v>1077648.3485922436</v>
          </cell>
        </row>
        <row r="81">
          <cell r="B81">
            <v>3413310</v>
          </cell>
          <cell r="C81" t="str">
            <v>St Anne's (Stanley) Primary School</v>
          </cell>
          <cell r="D81">
            <v>367</v>
          </cell>
          <cell r="E81">
            <v>0</v>
          </cell>
          <cell r="F81">
            <v>0</v>
          </cell>
          <cell r="G81">
            <v>1672233.8455</v>
          </cell>
          <cell r="I81">
            <v>352</v>
          </cell>
          <cell r="J81">
            <v>0</v>
          </cell>
          <cell r="K81">
            <v>0</v>
          </cell>
          <cell r="L81">
            <v>1636273.7983215104</v>
          </cell>
        </row>
        <row r="82">
          <cell r="B82">
            <v>3413644</v>
          </cell>
          <cell r="C82" t="str">
            <v>St Anne's Catholic Primary School</v>
          </cell>
          <cell r="D82">
            <v>293.5</v>
          </cell>
          <cell r="E82">
            <v>0</v>
          </cell>
          <cell r="F82">
            <v>5648.311637749618</v>
          </cell>
          <cell r="G82">
            <v>1598055.3716377495</v>
          </cell>
          <cell r="I82">
            <v>269</v>
          </cell>
          <cell r="J82">
            <v>0</v>
          </cell>
          <cell r="K82">
            <v>0</v>
          </cell>
          <cell r="L82">
            <v>1499719.48895506</v>
          </cell>
        </row>
        <row r="83">
          <cell r="B83">
            <v>3413631</v>
          </cell>
          <cell r="C83" t="str">
            <v>St Anthony of Padua RC Primary School</v>
          </cell>
          <cell r="D83">
            <v>208</v>
          </cell>
          <cell r="E83">
            <v>21924.55999999996</v>
          </cell>
          <cell r="F83">
            <v>0</v>
          </cell>
          <cell r="G83">
            <v>872640.3365</v>
          </cell>
          <cell r="I83">
            <v>206</v>
          </cell>
          <cell r="J83">
            <v>21924.55999999996</v>
          </cell>
          <cell r="K83">
            <v>0</v>
          </cell>
          <cell r="L83">
            <v>879142.181593796</v>
          </cell>
        </row>
        <row r="84">
          <cell r="B84">
            <v>3413543</v>
          </cell>
          <cell r="C84" t="str">
            <v>St Austin's Catholic Primary School</v>
          </cell>
          <cell r="D84">
            <v>405</v>
          </cell>
          <cell r="E84">
            <v>45604.780000000086</v>
          </cell>
          <cell r="F84">
            <v>0</v>
          </cell>
          <cell r="G84">
            <v>1698278.048</v>
          </cell>
          <cell r="I84">
            <v>407</v>
          </cell>
          <cell r="J84">
            <v>45604.780000000086</v>
          </cell>
          <cell r="K84">
            <v>0</v>
          </cell>
          <cell r="L84">
            <v>1735235.7753570923</v>
          </cell>
        </row>
        <row r="85">
          <cell r="B85">
            <v>3413632</v>
          </cell>
          <cell r="C85" t="str">
            <v>St Cecilia's Catholic Infant School</v>
          </cell>
          <cell r="D85">
            <v>175</v>
          </cell>
          <cell r="E85">
            <v>0</v>
          </cell>
          <cell r="F85">
            <v>13399.67747400983</v>
          </cell>
          <cell r="G85">
            <v>848238.6449740098</v>
          </cell>
          <cell r="I85">
            <v>177</v>
          </cell>
          <cell r="J85">
            <v>0</v>
          </cell>
          <cell r="K85">
            <v>35298.72217572058</v>
          </cell>
          <cell r="L85">
            <v>870137.6896757205</v>
          </cell>
        </row>
        <row r="86">
          <cell r="B86">
            <v>3413547</v>
          </cell>
          <cell r="C86" t="str">
            <v>St Cecilia's Catholic Junior School</v>
          </cell>
          <cell r="D86">
            <v>240</v>
          </cell>
          <cell r="E86">
            <v>0</v>
          </cell>
          <cell r="F86">
            <v>0</v>
          </cell>
          <cell r="G86">
            <v>1154855.6175</v>
          </cell>
          <cell r="I86">
            <v>236</v>
          </cell>
          <cell r="J86">
            <v>0</v>
          </cell>
          <cell r="K86">
            <v>0</v>
          </cell>
          <cell r="L86">
            <v>1156353.3320776334</v>
          </cell>
        </row>
        <row r="87">
          <cell r="B87">
            <v>3413548</v>
          </cell>
          <cell r="C87" t="str">
            <v>St Charles' Catholic Primary School</v>
          </cell>
          <cell r="D87">
            <v>196</v>
          </cell>
          <cell r="E87">
            <v>0</v>
          </cell>
          <cell r="F87">
            <v>0</v>
          </cell>
          <cell r="G87">
            <v>937178.7840000001</v>
          </cell>
          <cell r="I87">
            <v>201</v>
          </cell>
          <cell r="J87">
            <v>0</v>
          </cell>
          <cell r="K87">
            <v>0</v>
          </cell>
          <cell r="L87">
            <v>974258.7892929063</v>
          </cell>
        </row>
        <row r="88">
          <cell r="B88">
            <v>3413024</v>
          </cell>
          <cell r="C88" t="str">
            <v>St Christopher's Catholic Primary School</v>
          </cell>
          <cell r="D88">
            <v>341</v>
          </cell>
          <cell r="E88">
            <v>0</v>
          </cell>
          <cell r="F88">
            <v>43407.49510222356</v>
          </cell>
          <cell r="G88">
            <v>1719382.5491022235</v>
          </cell>
          <cell r="I88">
            <v>329</v>
          </cell>
          <cell r="J88">
            <v>0</v>
          </cell>
          <cell r="K88">
            <v>15596.649310371668</v>
          </cell>
          <cell r="L88">
            <v>1691571.7033103716</v>
          </cell>
        </row>
        <row r="89">
          <cell r="B89">
            <v>3413550</v>
          </cell>
          <cell r="C89" t="str">
            <v>St Clare's Catholic Primary School</v>
          </cell>
          <cell r="D89">
            <v>190</v>
          </cell>
          <cell r="E89">
            <v>0</v>
          </cell>
          <cell r="F89">
            <v>0</v>
          </cell>
          <cell r="G89">
            <v>1027643.0345</v>
          </cell>
          <cell r="I89">
            <v>180</v>
          </cell>
          <cell r="J89">
            <v>0</v>
          </cell>
          <cell r="K89">
            <v>0</v>
          </cell>
          <cell r="L89">
            <v>995764.2936255999</v>
          </cell>
        </row>
        <row r="90">
          <cell r="B90">
            <v>3413001</v>
          </cell>
          <cell r="C90" t="str">
            <v>St Cleopas' CofE Primary School</v>
          </cell>
          <cell r="D90">
            <v>255.75</v>
          </cell>
          <cell r="E90">
            <v>0</v>
          </cell>
          <cell r="F90">
            <v>-37132.05509436229</v>
          </cell>
          <cell r="G90">
            <v>1299726.897405638</v>
          </cell>
          <cell r="I90">
            <v>253</v>
          </cell>
          <cell r="J90">
            <v>0</v>
          </cell>
          <cell r="K90">
            <v>-28278.929587106242</v>
          </cell>
          <cell r="L90">
            <v>1308580.0229128937</v>
          </cell>
        </row>
        <row r="91">
          <cell r="B91">
            <v>3413551</v>
          </cell>
          <cell r="C91" t="str">
            <v>St Cuthbert's Catholic Primary School</v>
          </cell>
          <cell r="D91">
            <v>199</v>
          </cell>
          <cell r="E91">
            <v>0</v>
          </cell>
          <cell r="F91">
            <v>0</v>
          </cell>
          <cell r="G91">
            <v>1039449.188</v>
          </cell>
          <cell r="I91">
            <v>198</v>
          </cell>
          <cell r="J91">
            <v>0</v>
          </cell>
          <cell r="K91">
            <v>0</v>
          </cell>
          <cell r="L91">
            <v>1051682.6773746815</v>
          </cell>
        </row>
        <row r="92">
          <cell r="B92">
            <v>3413527</v>
          </cell>
          <cell r="C92" t="str">
            <v>St Finbar's Catholic Primary School</v>
          </cell>
          <cell r="D92">
            <v>164</v>
          </cell>
          <cell r="E92">
            <v>0</v>
          </cell>
          <cell r="F92">
            <v>-994.4147446116068</v>
          </cell>
          <cell r="G92">
            <v>907771.9367553884</v>
          </cell>
          <cell r="I92">
            <v>156</v>
          </cell>
          <cell r="J92">
            <v>0</v>
          </cell>
          <cell r="K92">
            <v>-25603.296447906923</v>
          </cell>
          <cell r="L92">
            <v>883163.0550520931</v>
          </cell>
        </row>
        <row r="93">
          <cell r="B93">
            <v>3413553</v>
          </cell>
          <cell r="C93" t="str">
            <v>St Francis de Sales RC Infant School</v>
          </cell>
          <cell r="D93">
            <v>346</v>
          </cell>
          <cell r="E93">
            <v>0</v>
          </cell>
          <cell r="F93">
            <v>30046.172140675826</v>
          </cell>
          <cell r="G93">
            <v>1701348.920140676</v>
          </cell>
          <cell r="I93">
            <v>338</v>
          </cell>
          <cell r="J93">
            <v>0</v>
          </cell>
          <cell r="K93">
            <v>21965.465631003895</v>
          </cell>
          <cell r="L93">
            <v>1693268.213631004</v>
          </cell>
        </row>
        <row r="94">
          <cell r="B94">
            <v>3413552</v>
          </cell>
          <cell r="C94" t="str">
            <v>St Francis de Sales RC Junior School</v>
          </cell>
          <cell r="D94">
            <v>434</v>
          </cell>
          <cell r="E94">
            <v>0</v>
          </cell>
          <cell r="F94">
            <v>-7881.762551939364</v>
          </cell>
          <cell r="G94">
            <v>2058949.5349480605</v>
          </cell>
          <cell r="I94">
            <v>456</v>
          </cell>
          <cell r="J94">
            <v>0</v>
          </cell>
          <cell r="K94">
            <v>127768.16531231313</v>
          </cell>
          <cell r="L94">
            <v>2194599.462812313</v>
          </cell>
        </row>
        <row r="95">
          <cell r="B95">
            <v>3413633</v>
          </cell>
          <cell r="C95" t="str">
            <v>St Gregory's Catholic Primary School</v>
          </cell>
          <cell r="D95">
            <v>191</v>
          </cell>
          <cell r="E95">
            <v>0</v>
          </cell>
          <cell r="F95">
            <v>0</v>
          </cell>
          <cell r="G95">
            <v>974901.132</v>
          </cell>
          <cell r="I95">
            <v>184</v>
          </cell>
          <cell r="J95">
            <v>0</v>
          </cell>
          <cell r="K95">
            <v>0</v>
          </cell>
          <cell r="L95">
            <v>958805.3811276399</v>
          </cell>
        </row>
        <row r="96">
          <cell r="B96">
            <v>3413558</v>
          </cell>
          <cell r="C96" t="str">
            <v>St Hugh's Catholic Primary School</v>
          </cell>
          <cell r="D96">
            <v>192</v>
          </cell>
          <cell r="E96">
            <v>0</v>
          </cell>
          <cell r="F96">
            <v>170566.245439451</v>
          </cell>
          <cell r="G96">
            <v>1264330.0134394509</v>
          </cell>
          <cell r="I96">
            <v>174</v>
          </cell>
          <cell r="J96">
            <v>0</v>
          </cell>
          <cell r="K96">
            <v>82479.49854185531</v>
          </cell>
          <cell r="L96">
            <v>1176243.2665418552</v>
          </cell>
        </row>
        <row r="97">
          <cell r="B97">
            <v>3412234</v>
          </cell>
          <cell r="C97" t="str">
            <v>St John's Catholic Primary School</v>
          </cell>
          <cell r="D97">
            <v>390</v>
          </cell>
          <cell r="E97">
            <v>0</v>
          </cell>
          <cell r="F97">
            <v>196475.03107212653</v>
          </cell>
          <cell r="G97">
            <v>2098386.1115721264</v>
          </cell>
          <cell r="I97">
            <v>393</v>
          </cell>
          <cell r="J97">
            <v>0</v>
          </cell>
          <cell r="K97">
            <v>248369.02193816935</v>
          </cell>
          <cell r="L97">
            <v>2150280.1024381695</v>
          </cell>
        </row>
        <row r="98">
          <cell r="B98">
            <v>3412004</v>
          </cell>
          <cell r="C98" t="str">
            <v>St Margaret's Anfield CE Primary School</v>
          </cell>
          <cell r="D98">
            <v>400</v>
          </cell>
          <cell r="E98">
            <v>0</v>
          </cell>
          <cell r="F98">
            <v>37590.06191099147</v>
          </cell>
          <cell r="G98">
            <v>2089677.7319109917</v>
          </cell>
          <cell r="I98">
            <v>394</v>
          </cell>
          <cell r="J98">
            <v>0</v>
          </cell>
          <cell r="K98">
            <v>44021.287369481615</v>
          </cell>
          <cell r="L98">
            <v>2096108.9573694817</v>
          </cell>
        </row>
        <row r="99">
          <cell r="B99">
            <v>3413327</v>
          </cell>
          <cell r="C99" t="str">
            <v>St Mary's CofE Primary School, West Derby</v>
          </cell>
          <cell r="D99">
            <v>210</v>
          </cell>
          <cell r="E99">
            <v>0</v>
          </cell>
          <cell r="F99">
            <v>-693.5746794321215</v>
          </cell>
          <cell r="G99">
            <v>897329.3743205678</v>
          </cell>
          <cell r="I99">
            <v>209</v>
          </cell>
          <cell r="J99">
            <v>0</v>
          </cell>
          <cell r="K99">
            <v>9858.612252599447</v>
          </cell>
          <cell r="L99">
            <v>907881.5612525993</v>
          </cell>
        </row>
        <row r="100">
          <cell r="B100">
            <v>3412233</v>
          </cell>
          <cell r="C100" t="str">
            <v>St Matthew's Catholic Primary School</v>
          </cell>
          <cell r="D100">
            <v>415</v>
          </cell>
          <cell r="E100">
            <v>0</v>
          </cell>
          <cell r="F100">
            <v>114500.43146695314</v>
          </cell>
          <cell r="G100">
            <v>1933402.205966953</v>
          </cell>
          <cell r="I100">
            <v>417</v>
          </cell>
          <cell r="J100">
            <v>0</v>
          </cell>
          <cell r="K100">
            <v>156768.2631416931</v>
          </cell>
          <cell r="L100">
            <v>1975670.037641693</v>
          </cell>
        </row>
        <row r="101">
          <cell r="B101">
            <v>3412237</v>
          </cell>
          <cell r="C101" t="str">
            <v>St Michael-in-the-Hamlet Primary School</v>
          </cell>
          <cell r="D101">
            <v>414</v>
          </cell>
          <cell r="E101">
            <v>0</v>
          </cell>
          <cell r="F101">
            <v>27485.70166692201</v>
          </cell>
          <cell r="G101">
            <v>1838509.9916669219</v>
          </cell>
          <cell r="I101">
            <v>417</v>
          </cell>
          <cell r="J101">
            <v>0</v>
          </cell>
          <cell r="K101">
            <v>71186.65075064848</v>
          </cell>
          <cell r="L101">
            <v>1882210.9407506483</v>
          </cell>
        </row>
        <row r="102">
          <cell r="B102">
            <v>3413571</v>
          </cell>
          <cell r="C102" t="str">
            <v>St Michael's Catholic Primary School</v>
          </cell>
          <cell r="D102">
            <v>375</v>
          </cell>
          <cell r="E102">
            <v>0</v>
          </cell>
          <cell r="F102">
            <v>120623.55803997343</v>
          </cell>
          <cell r="G102">
            <v>2095056.3080399735</v>
          </cell>
          <cell r="I102">
            <v>362</v>
          </cell>
          <cell r="J102">
            <v>0</v>
          </cell>
          <cell r="K102">
            <v>87439.89512654705</v>
          </cell>
          <cell r="L102">
            <v>2061872.645126547</v>
          </cell>
        </row>
        <row r="103">
          <cell r="B103">
            <v>3413573</v>
          </cell>
          <cell r="C103" t="str">
            <v>St Nicholas's Catholic Primary School</v>
          </cell>
          <cell r="D103">
            <v>150</v>
          </cell>
          <cell r="E103">
            <v>0</v>
          </cell>
          <cell r="F103">
            <v>102381.08603672171</v>
          </cell>
          <cell r="G103">
            <v>917686.2400367217</v>
          </cell>
          <cell r="I103">
            <v>147</v>
          </cell>
          <cell r="J103">
            <v>0</v>
          </cell>
          <cell r="K103">
            <v>101643.44824272925</v>
          </cell>
          <cell r="L103">
            <v>916948.6022427293</v>
          </cell>
        </row>
        <row r="104">
          <cell r="B104">
            <v>3412037</v>
          </cell>
          <cell r="C104" t="str">
            <v>St Oswalds Catholic Primary School</v>
          </cell>
          <cell r="D104">
            <v>547</v>
          </cell>
          <cell r="E104">
            <v>0</v>
          </cell>
          <cell r="F104">
            <v>0</v>
          </cell>
          <cell r="G104">
            <v>2402157.5779999997</v>
          </cell>
          <cell r="I104">
            <v>526</v>
          </cell>
          <cell r="J104">
            <v>0</v>
          </cell>
          <cell r="K104">
            <v>0</v>
          </cell>
          <cell r="L104">
            <v>2355153.4828882543</v>
          </cell>
        </row>
        <row r="105">
          <cell r="B105">
            <v>3413635</v>
          </cell>
          <cell r="C105" t="str">
            <v>St Paschal Baylon Catholic Primary School</v>
          </cell>
          <cell r="D105">
            <v>401</v>
          </cell>
          <cell r="E105">
            <v>98067.08999999976</v>
          </cell>
          <cell r="F105">
            <v>0</v>
          </cell>
          <cell r="G105">
            <v>1681868.32</v>
          </cell>
          <cell r="I105">
            <v>406</v>
          </cell>
          <cell r="J105">
            <v>98067.08999999976</v>
          </cell>
          <cell r="K105">
            <v>0</v>
          </cell>
          <cell r="L105">
            <v>1730389.2890895961</v>
          </cell>
        </row>
        <row r="106">
          <cell r="B106">
            <v>3413582</v>
          </cell>
          <cell r="C106" t="str">
            <v>St Patrick's Catholic Primary School</v>
          </cell>
          <cell r="D106">
            <v>203</v>
          </cell>
          <cell r="E106">
            <v>0</v>
          </cell>
          <cell r="F106">
            <v>141417.80633454362</v>
          </cell>
          <cell r="G106">
            <v>1231375.8683345434</v>
          </cell>
          <cell r="I106">
            <v>201</v>
          </cell>
          <cell r="J106">
            <v>0</v>
          </cell>
          <cell r="K106">
            <v>151501.72265806748</v>
          </cell>
          <cell r="L106">
            <v>1241459.7846580676</v>
          </cell>
        </row>
        <row r="107">
          <cell r="B107">
            <v>3413606</v>
          </cell>
          <cell r="C107" t="str">
            <v>St Paul's and St Timothy's RC Infant School</v>
          </cell>
          <cell r="D107">
            <v>357</v>
          </cell>
          <cell r="E107">
            <v>77810.74000000002</v>
          </cell>
          <cell r="F107">
            <v>0</v>
          </cell>
          <cell r="G107">
            <v>1495554.0544</v>
          </cell>
          <cell r="I107">
            <v>354</v>
          </cell>
          <cell r="J107">
            <v>77810.74000000002</v>
          </cell>
          <cell r="K107">
            <v>0</v>
          </cell>
          <cell r="L107">
            <v>1509114.448211641</v>
          </cell>
        </row>
        <row r="108">
          <cell r="B108">
            <v>3413584</v>
          </cell>
          <cell r="C108" t="str">
            <v>St Paul's Catholic Junior School</v>
          </cell>
          <cell r="D108">
            <v>496</v>
          </cell>
          <cell r="E108">
            <v>49689.83000000004</v>
          </cell>
          <cell r="F108">
            <v>0</v>
          </cell>
          <cell r="G108">
            <v>2076708.5056</v>
          </cell>
          <cell r="I108">
            <v>494</v>
          </cell>
          <cell r="J108">
            <v>49689.83000000004</v>
          </cell>
          <cell r="K108">
            <v>0</v>
          </cell>
          <cell r="L108">
            <v>2104693.6844030763</v>
          </cell>
        </row>
        <row r="109">
          <cell r="B109">
            <v>3413588</v>
          </cell>
          <cell r="C109" t="str">
            <v>St Sebastian'sRC Primary School </v>
          </cell>
          <cell r="D109">
            <v>212</v>
          </cell>
          <cell r="E109">
            <v>0</v>
          </cell>
          <cell r="F109">
            <v>20868.170879012647</v>
          </cell>
          <cell r="G109">
            <v>1040474.1368790127</v>
          </cell>
          <cell r="I109">
            <v>210</v>
          </cell>
          <cell r="J109">
            <v>0</v>
          </cell>
          <cell r="K109">
            <v>30191.734912703592</v>
          </cell>
          <cell r="L109">
            <v>1049797.7009127035</v>
          </cell>
        </row>
        <row r="110">
          <cell r="B110">
            <v>3413967</v>
          </cell>
          <cell r="C110" t="str">
            <v>St Teresa of Lisieux RC Primary School</v>
          </cell>
          <cell r="D110">
            <v>454</v>
          </cell>
          <cell r="E110">
            <v>0</v>
          </cell>
          <cell r="F110">
            <v>122208.51149288571</v>
          </cell>
          <cell r="G110">
            <v>2306547.0434928853</v>
          </cell>
          <cell r="I110">
            <v>457</v>
          </cell>
          <cell r="J110">
            <v>0</v>
          </cell>
          <cell r="K110">
            <v>177128.5531634617</v>
          </cell>
          <cell r="L110">
            <v>2361467.0851634615</v>
          </cell>
        </row>
        <row r="111">
          <cell r="B111">
            <v>3413594</v>
          </cell>
          <cell r="C111" t="str">
            <v>St Vincent de Paul RC Primary School</v>
          </cell>
          <cell r="D111">
            <v>221</v>
          </cell>
          <cell r="E111">
            <v>0</v>
          </cell>
          <cell r="F111">
            <v>60322.23555740308</v>
          </cell>
          <cell r="G111">
            <v>1100472.857057403</v>
          </cell>
          <cell r="I111">
            <v>218</v>
          </cell>
          <cell r="J111">
            <v>0</v>
          </cell>
          <cell r="K111">
            <v>64834.35442652738</v>
          </cell>
          <cell r="L111">
            <v>1104984.9759265273</v>
          </cell>
        </row>
        <row r="112">
          <cell r="B112">
            <v>3412238</v>
          </cell>
          <cell r="C112" t="str">
            <v>Stockton Wood Primary School</v>
          </cell>
          <cell r="D112">
            <v>309</v>
          </cell>
          <cell r="E112">
            <v>0</v>
          </cell>
          <cell r="F112">
            <v>13131.252423987535</v>
          </cell>
          <cell r="G112">
            <v>1605037.9224239872</v>
          </cell>
          <cell r="I112">
            <v>328</v>
          </cell>
          <cell r="J112">
            <v>0</v>
          </cell>
          <cell r="K112">
            <v>130845.65126498771</v>
          </cell>
          <cell r="L112">
            <v>1722752.321264987</v>
          </cell>
        </row>
        <row r="113">
          <cell r="B113">
            <v>3412149</v>
          </cell>
          <cell r="C113" t="str">
            <v>Sudley Infant School</v>
          </cell>
          <cell r="D113">
            <v>357</v>
          </cell>
          <cell r="E113">
            <v>83191.05000000003</v>
          </cell>
          <cell r="F113">
            <v>0</v>
          </cell>
          <cell r="G113">
            <v>1521477.28</v>
          </cell>
          <cell r="I113">
            <v>354</v>
          </cell>
          <cell r="J113">
            <v>83191.05000000003</v>
          </cell>
          <cell r="K113">
            <v>0</v>
          </cell>
          <cell r="L113">
            <v>1535296.86551879</v>
          </cell>
        </row>
        <row r="114">
          <cell r="B114">
            <v>3412180</v>
          </cell>
          <cell r="C114" t="str">
            <v>Sudley Junior School</v>
          </cell>
          <cell r="D114">
            <v>402.5</v>
          </cell>
          <cell r="E114">
            <v>116888.20000000001</v>
          </cell>
          <cell r="F114">
            <v>0</v>
          </cell>
          <cell r="G114">
            <v>1781051.495</v>
          </cell>
          <cell r="I114">
            <v>432.5</v>
          </cell>
          <cell r="J114">
            <v>116888.20000000001</v>
          </cell>
          <cell r="K114">
            <v>0</v>
          </cell>
          <cell r="L114">
            <v>1861092.2226516905</v>
          </cell>
        </row>
        <row r="115">
          <cell r="B115">
            <v>3413963</v>
          </cell>
          <cell r="C115" t="str">
            <v>The Trinity Catholic Primary School</v>
          </cell>
          <cell r="D115">
            <v>300</v>
          </cell>
          <cell r="E115">
            <v>0</v>
          </cell>
          <cell r="F115">
            <v>131469.08532052225</v>
          </cell>
          <cell r="G115">
            <v>1637317.623320522</v>
          </cell>
          <cell r="I115">
            <v>291</v>
          </cell>
          <cell r="J115">
            <v>0</v>
          </cell>
          <cell r="K115">
            <v>113189.91307553096</v>
          </cell>
          <cell r="L115">
            <v>1619038.4510755308</v>
          </cell>
        </row>
        <row r="116">
          <cell r="B116">
            <v>3413015</v>
          </cell>
          <cell r="C116" t="str">
            <v>Wavertree Church of England School</v>
          </cell>
          <cell r="D116">
            <v>168</v>
          </cell>
          <cell r="E116">
            <v>0</v>
          </cell>
          <cell r="F116">
            <v>0</v>
          </cell>
          <cell r="G116">
            <v>885901.41</v>
          </cell>
          <cell r="I116">
            <v>154</v>
          </cell>
          <cell r="J116">
            <v>0</v>
          </cell>
          <cell r="K116">
            <v>0</v>
          </cell>
          <cell r="L116">
            <v>836069.2893486667</v>
          </cell>
        </row>
        <row r="117">
          <cell r="B117">
            <v>3412236</v>
          </cell>
          <cell r="C117" t="str">
            <v>Wellesbourne Community Primary School</v>
          </cell>
          <cell r="D117">
            <v>362</v>
          </cell>
          <cell r="E117">
            <v>0</v>
          </cell>
          <cell r="F117">
            <v>0</v>
          </cell>
          <cell r="G117">
            <v>1897038.705216803</v>
          </cell>
          <cell r="I117">
            <v>371</v>
          </cell>
          <cell r="J117">
            <v>0</v>
          </cell>
          <cell r="K117">
            <v>0</v>
          </cell>
          <cell r="L117">
            <v>1973565.5478627787</v>
          </cell>
        </row>
        <row r="118">
          <cell r="B118">
            <v>3412128</v>
          </cell>
          <cell r="C118" t="str">
            <v>Whitefield Primary School</v>
          </cell>
          <cell r="D118">
            <v>273</v>
          </cell>
          <cell r="E118">
            <v>0</v>
          </cell>
          <cell r="F118">
            <v>119145.21539636615</v>
          </cell>
          <cell r="G118">
            <v>1569729.7406323063</v>
          </cell>
          <cell r="I118">
            <v>279</v>
          </cell>
          <cell r="J118">
            <v>0</v>
          </cell>
          <cell r="K118">
            <v>177582.71884729597</v>
          </cell>
          <cell r="L118">
            <v>1628167.2440832362</v>
          </cell>
        </row>
        <row r="119">
          <cell r="B119">
            <v>3412166</v>
          </cell>
          <cell r="C119" t="str">
            <v>Windsor Community Primary School</v>
          </cell>
          <cell r="D119">
            <v>211</v>
          </cell>
          <cell r="E119">
            <v>0</v>
          </cell>
          <cell r="F119">
            <v>155582.89044944168</v>
          </cell>
          <cell r="G119">
            <v>1369423.4279494416</v>
          </cell>
          <cell r="I119">
            <v>210</v>
          </cell>
          <cell r="J119">
            <v>0</v>
          </cell>
          <cell r="K119">
            <v>175748.270939618</v>
          </cell>
          <cell r="L119">
            <v>1389588.808439618</v>
          </cell>
        </row>
        <row r="120">
          <cell r="B120">
            <v>3412009</v>
          </cell>
          <cell r="C120" t="str">
            <v>Woolton Primary School</v>
          </cell>
          <cell r="D120">
            <v>622</v>
          </cell>
          <cell r="E120">
            <v>249479.72000000006</v>
          </cell>
          <cell r="F120">
            <v>0</v>
          </cell>
          <cell r="G120">
            <v>2634607.04</v>
          </cell>
          <cell r="I120">
            <v>625</v>
          </cell>
          <cell r="J120">
            <v>249479.72000000006</v>
          </cell>
          <cell r="K120">
            <v>0</v>
          </cell>
          <cell r="L120">
            <v>2692821.9354340835</v>
          </cell>
        </row>
        <row r="121">
          <cell r="B121">
            <v>3416034</v>
          </cell>
          <cell r="C121" t="str">
            <v>Runymede St Edwards RC School</v>
          </cell>
          <cell r="D121">
            <v>228</v>
          </cell>
          <cell r="F121">
            <v>0</v>
          </cell>
          <cell r="G121">
            <v>957122.319</v>
          </cell>
          <cell r="I121">
            <v>255</v>
          </cell>
          <cell r="K121">
            <v>0</v>
          </cell>
          <cell r="L121">
            <v>1073266.716241</v>
          </cell>
        </row>
        <row r="123">
          <cell r="C123" t="str">
            <v>TOTAL MAINTAINED SCHOOLS</v>
          </cell>
          <cell r="D123">
            <v>35231.92</v>
          </cell>
          <cell r="E123">
            <v>2391561.5000000005</v>
          </cell>
          <cell r="F123">
            <v>4845204.777918028</v>
          </cell>
          <cell r="G123">
            <v>173566738.16907775</v>
          </cell>
          <cell r="I123">
            <v>35239</v>
          </cell>
          <cell r="J123">
            <v>2391561.5000000005</v>
          </cell>
          <cell r="K123">
            <v>6382631.446046315</v>
          </cell>
          <cell r="L123">
            <v>176222452.96814927</v>
          </cell>
        </row>
        <row r="125">
          <cell r="B125" t="str">
            <v>ACADEMIES AND FREE SCHOOLS</v>
          </cell>
        </row>
        <row r="126">
          <cell r="B126">
            <v>3413306</v>
          </cell>
          <cell r="C126" t="str">
            <v>Bishop Martin CofE Primary School</v>
          </cell>
          <cell r="D126">
            <v>212</v>
          </cell>
          <cell r="E126">
            <v>8600.11999999993</v>
          </cell>
          <cell r="F126">
            <v>0</v>
          </cell>
          <cell r="G126">
            <v>889183.9399999998</v>
          </cell>
          <cell r="I126">
            <v>214</v>
          </cell>
          <cell r="J126">
            <v>8600.11999999993</v>
          </cell>
          <cell r="K126">
            <v>0</v>
          </cell>
          <cell r="L126">
            <v>961616.5094407545</v>
          </cell>
        </row>
        <row r="127">
          <cell r="B127">
            <v>3412041</v>
          </cell>
          <cell r="C127" t="str">
            <v>Croxteth Community Primary School</v>
          </cell>
          <cell r="D127">
            <v>287</v>
          </cell>
          <cell r="E127">
            <v>0</v>
          </cell>
          <cell r="F127">
            <v>3711.1041010781455</v>
          </cell>
          <cell r="G127">
            <v>1457428.9781010782</v>
          </cell>
          <cell r="I127">
            <v>287</v>
          </cell>
          <cell r="J127">
            <v>0</v>
          </cell>
          <cell r="K127">
            <v>28292.75473813812</v>
          </cell>
          <cell r="L127">
            <v>1569362.9706615692</v>
          </cell>
        </row>
        <row r="128">
          <cell r="B128">
            <v>3412040</v>
          </cell>
          <cell r="C128" t="str">
            <v>Garston CofE Primary School</v>
          </cell>
          <cell r="D128">
            <v>187</v>
          </cell>
          <cell r="E128">
            <v>0</v>
          </cell>
          <cell r="F128">
            <v>10168.046175071126</v>
          </cell>
          <cell r="G128">
            <v>956190.7971750712</v>
          </cell>
          <cell r="I128">
            <v>188</v>
          </cell>
          <cell r="J128">
            <v>0</v>
          </cell>
          <cell r="K128">
            <v>30598.288783258726</v>
          </cell>
          <cell r="L128">
            <v>1031767.7048266424</v>
          </cell>
        </row>
        <row r="129">
          <cell r="B129">
            <v>3412030</v>
          </cell>
          <cell r="C129" t="str">
            <v>Heygreen Primary School</v>
          </cell>
          <cell r="D129">
            <v>198</v>
          </cell>
          <cell r="E129">
            <v>0</v>
          </cell>
          <cell r="F129">
            <v>0</v>
          </cell>
          <cell r="G129">
            <v>1124401.2850489875</v>
          </cell>
          <cell r="I129">
            <v>199</v>
          </cell>
          <cell r="J129">
            <v>0</v>
          </cell>
          <cell r="K129">
            <v>0</v>
          </cell>
          <cell r="L129">
            <v>1214123.640010239</v>
          </cell>
        </row>
        <row r="130">
          <cell r="B130">
            <v>3412020</v>
          </cell>
          <cell r="C130" t="str">
            <v>LIPA Primary School</v>
          </cell>
          <cell r="D130">
            <v>358</v>
          </cell>
          <cell r="E130">
            <v>0</v>
          </cell>
          <cell r="F130">
            <v>0</v>
          </cell>
          <cell r="G130">
            <v>1674755.5999999999</v>
          </cell>
          <cell r="I130">
            <v>355</v>
          </cell>
          <cell r="J130">
            <v>0</v>
          </cell>
          <cell r="K130">
            <v>0</v>
          </cell>
          <cell r="L130">
            <v>1790565.8714860333</v>
          </cell>
        </row>
        <row r="131">
          <cell r="B131">
            <v>3412223</v>
          </cell>
          <cell r="C131" t="str">
            <v>New Park Primary School</v>
          </cell>
          <cell r="D131">
            <v>418</v>
          </cell>
          <cell r="E131">
            <v>0</v>
          </cell>
          <cell r="F131">
            <v>176418.57263130334</v>
          </cell>
          <cell r="G131">
            <v>2228171.2886313032</v>
          </cell>
          <cell r="I131">
            <v>419</v>
          </cell>
          <cell r="J131">
            <v>0</v>
          </cell>
          <cell r="K131">
            <v>220316.71278460266</v>
          </cell>
          <cell r="L131">
            <v>2410008.085900343</v>
          </cell>
        </row>
        <row r="132">
          <cell r="B132">
            <v>3413966</v>
          </cell>
          <cell r="C132" t="str">
            <v>Roscoe Primary School</v>
          </cell>
          <cell r="D132">
            <v>201</v>
          </cell>
          <cell r="E132">
            <v>0</v>
          </cell>
          <cell r="F132">
            <v>0</v>
          </cell>
          <cell r="G132">
            <v>1057408.394</v>
          </cell>
          <cell r="I132">
            <v>207</v>
          </cell>
          <cell r="J132">
            <v>0</v>
          </cell>
          <cell r="K132">
            <v>0</v>
          </cell>
          <cell r="L132">
            <v>1166401.920346627</v>
          </cell>
        </row>
        <row r="133">
          <cell r="B133">
            <v>3413011</v>
          </cell>
          <cell r="C133" t="str">
            <v>St Silas CofE Primary School</v>
          </cell>
          <cell r="D133">
            <v>287.75</v>
          </cell>
          <cell r="E133">
            <v>0</v>
          </cell>
          <cell r="F133">
            <v>270222.04643187625</v>
          </cell>
          <cell r="G133">
            <v>1939432.3824318764</v>
          </cell>
          <cell r="I133">
            <v>294</v>
          </cell>
          <cell r="J133">
            <v>0</v>
          </cell>
          <cell r="K133">
            <v>343920.5690055974</v>
          </cell>
          <cell r="L133">
            <v>2134977.969481999</v>
          </cell>
        </row>
        <row r="134">
          <cell r="B134">
            <v>3413020</v>
          </cell>
          <cell r="C134" t="str">
            <v>The Beacon CofE Primary School</v>
          </cell>
          <cell r="D134">
            <v>359</v>
          </cell>
          <cell r="E134">
            <v>0</v>
          </cell>
          <cell r="F134">
            <v>64718.653497184685</v>
          </cell>
          <cell r="G134">
            <v>1853166.1689971848</v>
          </cell>
          <cell r="I134">
            <v>389</v>
          </cell>
          <cell r="J134">
            <v>0</v>
          </cell>
          <cell r="K134">
            <v>244033.42497949605</v>
          </cell>
          <cell r="L134">
            <v>2155605.2741859527</v>
          </cell>
        </row>
        <row r="136">
          <cell r="C136" t="str">
            <v>TOTAL ACADEMIES</v>
          </cell>
          <cell r="D136">
            <v>2507.75</v>
          </cell>
          <cell r="E136">
            <v>8600.11999999993</v>
          </cell>
          <cell r="F136">
            <v>525238.4228365135</v>
          </cell>
          <cell r="G136">
            <v>13180138.834385501</v>
          </cell>
          <cell r="I136">
            <v>2552</v>
          </cell>
          <cell r="J136">
            <v>8600.11999999993</v>
          </cell>
          <cell r="K136">
            <v>867161.7502910929</v>
          </cell>
          <cell r="L136">
            <v>14434429.946340159</v>
          </cell>
        </row>
        <row r="138">
          <cell r="B138" t="str">
            <v>GRAND TOTAL ALL PRIMARY SCHOOLS</v>
          </cell>
          <cell r="D138">
            <v>37739.67</v>
          </cell>
          <cell r="E138">
            <v>2400161.6200000006</v>
          </cell>
          <cell r="F138">
            <v>5370443.200754541</v>
          </cell>
          <cell r="G138">
            <v>186746877.00346327</v>
          </cell>
          <cell r="I138">
            <v>37791</v>
          </cell>
          <cell r="J138">
            <v>2400161.6200000006</v>
          </cell>
          <cell r="K138">
            <v>7249793.196337408</v>
          </cell>
          <cell r="L138">
            <v>190656882.91448945</v>
          </cell>
        </row>
        <row r="140">
          <cell r="B140" t="str">
            <v>SCHOOLS MODEL - SECONDARY SCHOOLS</v>
          </cell>
          <cell r="D140" t="str">
            <v>INDICATIVE 2021-22 MFG 1.84% MODERATED</v>
          </cell>
          <cell r="I140" t="str">
            <v>INDICATIVE 2021-22 MFG 1.84% MODERATED</v>
          </cell>
        </row>
        <row r="141">
          <cell r="D141" t="str">
            <v>PUPIL NOs</v>
          </cell>
          <cell r="E141" t="str">
            <v>MFL</v>
          </cell>
          <cell r="F141" t="str">
            <v>MFG</v>
          </cell>
          <cell r="G141" t="str">
            <v>BUDGET</v>
          </cell>
          <cell r="I141" t="str">
            <v>PUPIL NOs</v>
          </cell>
          <cell r="J141" t="str">
            <v>MFL</v>
          </cell>
          <cell r="K141" t="str">
            <v>MFG</v>
          </cell>
          <cell r="L141" t="str">
            <v>BUDGET</v>
          </cell>
        </row>
        <row r="142">
          <cell r="B142" t="str">
            <v>MAINTAINED SCHOOLS</v>
          </cell>
          <cell r="D142" t="str">
            <v>2021-22</v>
          </cell>
          <cell r="E142" t="str">
            <v>2021-22</v>
          </cell>
          <cell r="F142" t="str">
            <v>2021-22</v>
          </cell>
          <cell r="G142" t="str">
            <v>2021-22</v>
          </cell>
          <cell r="I142" t="str">
            <v>2021-22</v>
          </cell>
          <cell r="J142" t="str">
            <v>2021-22</v>
          </cell>
          <cell r="K142" t="str">
            <v>2021-22</v>
          </cell>
          <cell r="L142" t="str">
            <v>2021-22</v>
          </cell>
        </row>
        <row r="143">
          <cell r="B143">
            <v>3414421</v>
          </cell>
          <cell r="C143" t="str">
            <v>Alsop High School</v>
          </cell>
          <cell r="D143">
            <v>1309</v>
          </cell>
          <cell r="E143">
            <v>0</v>
          </cell>
          <cell r="F143">
            <v>0</v>
          </cell>
          <cell r="G143">
            <v>9066004.537925111</v>
          </cell>
          <cell r="I143">
            <v>1336</v>
          </cell>
          <cell r="J143">
            <v>0</v>
          </cell>
          <cell r="K143">
            <v>0</v>
          </cell>
          <cell r="L143">
            <v>9414100.361543957</v>
          </cell>
        </row>
        <row r="144">
          <cell r="B144">
            <v>3414796</v>
          </cell>
          <cell r="C144" t="str">
            <v>Archbishop Beck Catholic Sports College</v>
          </cell>
          <cell r="D144">
            <v>938</v>
          </cell>
          <cell r="E144">
            <v>0</v>
          </cell>
          <cell r="F144">
            <v>0</v>
          </cell>
          <cell r="G144">
            <v>5718618.9372685</v>
          </cell>
          <cell r="I144">
            <v>954</v>
          </cell>
          <cell r="J144">
            <v>0</v>
          </cell>
          <cell r="K144">
            <v>0</v>
          </cell>
          <cell r="L144">
            <v>5917608.89489879</v>
          </cell>
        </row>
        <row r="145">
          <cell r="B145">
            <v>3414781</v>
          </cell>
          <cell r="C145" t="str">
            <v>Archbishop Blanch School</v>
          </cell>
          <cell r="D145">
            <v>800.5</v>
          </cell>
          <cell r="E145">
            <v>0</v>
          </cell>
          <cell r="F145">
            <v>30014.722628327465</v>
          </cell>
          <cell r="G145">
            <v>4696455.266628326</v>
          </cell>
          <cell r="I145">
            <v>850.5</v>
          </cell>
          <cell r="J145">
            <v>0</v>
          </cell>
          <cell r="K145">
            <v>402219.4454695323</v>
          </cell>
          <cell r="L145">
            <v>5068659.989469531</v>
          </cell>
        </row>
        <row r="146">
          <cell r="B146">
            <v>3414425</v>
          </cell>
          <cell r="C146" t="str">
            <v>Broadgreen International School</v>
          </cell>
          <cell r="D146">
            <v>942</v>
          </cell>
          <cell r="E146">
            <v>0</v>
          </cell>
          <cell r="F146">
            <v>-28007.859641038922</v>
          </cell>
          <cell r="G146">
            <v>6535193.658075376</v>
          </cell>
          <cell r="I146">
            <v>906</v>
          </cell>
          <cell r="J146">
            <v>0</v>
          </cell>
          <cell r="K146">
            <v>-160932.57739308706</v>
          </cell>
          <cell r="L146">
            <v>6402268.940323328</v>
          </cell>
        </row>
        <row r="147">
          <cell r="B147">
            <v>3414792</v>
          </cell>
          <cell r="C147" t="str">
            <v>Broughton Hall High School</v>
          </cell>
          <cell r="D147">
            <v>1052</v>
          </cell>
          <cell r="E147">
            <v>0</v>
          </cell>
          <cell r="F147">
            <v>0</v>
          </cell>
          <cell r="G147">
            <v>6390006.315317181</v>
          </cell>
          <cell r="I147">
            <v>1063</v>
          </cell>
          <cell r="J147">
            <v>0</v>
          </cell>
          <cell r="K147">
            <v>0</v>
          </cell>
          <cell r="L147">
            <v>6571669.151209804</v>
          </cell>
        </row>
        <row r="148">
          <cell r="B148">
            <v>3414427</v>
          </cell>
          <cell r="C148" t="str">
            <v>Calderstones School</v>
          </cell>
          <cell r="D148">
            <v>1315</v>
          </cell>
          <cell r="E148">
            <v>0</v>
          </cell>
          <cell r="F148">
            <v>0</v>
          </cell>
          <cell r="G148">
            <v>8094908.68304713</v>
          </cell>
          <cell r="I148">
            <v>1324</v>
          </cell>
          <cell r="J148">
            <v>0</v>
          </cell>
          <cell r="K148">
            <v>0</v>
          </cell>
          <cell r="L148">
            <v>8294883.181282466</v>
          </cell>
        </row>
        <row r="149">
          <cell r="B149">
            <v>3414793</v>
          </cell>
          <cell r="C149" t="str">
            <v>Cardinal Heenan Catholic High School</v>
          </cell>
          <cell r="D149">
            <v>1195</v>
          </cell>
          <cell r="E149">
            <v>0</v>
          </cell>
          <cell r="F149">
            <v>0</v>
          </cell>
          <cell r="G149">
            <v>7317699.223431718</v>
          </cell>
          <cell r="I149">
            <v>1197</v>
          </cell>
          <cell r="J149">
            <v>0</v>
          </cell>
          <cell r="K149">
            <v>0</v>
          </cell>
          <cell r="L149">
            <v>7462242.19159833</v>
          </cell>
        </row>
        <row r="150">
          <cell r="B150">
            <v>3414420</v>
          </cell>
          <cell r="C150" t="str">
            <v>Fazakerley High School</v>
          </cell>
          <cell r="D150">
            <v>830</v>
          </cell>
          <cell r="E150">
            <v>0</v>
          </cell>
          <cell r="F150">
            <v>0</v>
          </cell>
          <cell r="G150">
            <v>5567311.989758823</v>
          </cell>
          <cell r="I150">
            <v>837</v>
          </cell>
          <cell r="J150">
            <v>0</v>
          </cell>
          <cell r="K150">
            <v>0</v>
          </cell>
          <cell r="L150">
            <v>5712039.861551822</v>
          </cell>
        </row>
        <row r="151">
          <cell r="B151">
            <v>3414429</v>
          </cell>
          <cell r="C151" t="str">
            <v>Gateacre Comprehensive School</v>
          </cell>
          <cell r="D151">
            <v>867</v>
          </cell>
          <cell r="E151">
            <v>0</v>
          </cell>
          <cell r="F151">
            <v>66889.23622217734</v>
          </cell>
          <cell r="G151">
            <v>6022231.207323499</v>
          </cell>
          <cell r="I151">
            <v>919</v>
          </cell>
          <cell r="J151">
            <v>0</v>
          </cell>
          <cell r="K151">
            <v>453792.5687203865</v>
          </cell>
          <cell r="L151">
            <v>6409134.539821708</v>
          </cell>
        </row>
        <row r="152">
          <cell r="B152">
            <v>3414404</v>
          </cell>
          <cell r="C152" t="str">
            <v>Holly Lodge Girls College</v>
          </cell>
          <cell r="D152">
            <v>871</v>
          </cell>
          <cell r="E152">
            <v>0</v>
          </cell>
          <cell r="F152">
            <v>41552.939761160706</v>
          </cell>
          <cell r="G152">
            <v>5866116.219761161</v>
          </cell>
          <cell r="I152">
            <v>911</v>
          </cell>
          <cell r="J152">
            <v>0</v>
          </cell>
          <cell r="K152">
            <v>365064.9564280583</v>
          </cell>
          <cell r="L152">
            <v>6189628.236428059</v>
          </cell>
        </row>
        <row r="153">
          <cell r="B153">
            <v>3414690</v>
          </cell>
          <cell r="C153" t="str">
            <v>King David High School</v>
          </cell>
          <cell r="D153">
            <v>585</v>
          </cell>
          <cell r="E153">
            <v>49502.1020000002</v>
          </cell>
          <cell r="F153">
            <v>38848.41891479835</v>
          </cell>
          <cell r="G153">
            <v>3375940.300778235</v>
          </cell>
          <cell r="I153">
            <v>582</v>
          </cell>
          <cell r="J153">
            <v>49502.1020000002</v>
          </cell>
          <cell r="K153">
            <v>81692.95862064305</v>
          </cell>
          <cell r="L153">
            <v>3418784.8404840794</v>
          </cell>
        </row>
        <row r="154">
          <cell r="B154">
            <v>3414782</v>
          </cell>
          <cell r="C154" t="str">
            <v>Notre Dame Catholic College</v>
          </cell>
          <cell r="D154">
            <v>847.5</v>
          </cell>
          <cell r="E154">
            <v>0</v>
          </cell>
          <cell r="F154">
            <v>-81752.96826413203</v>
          </cell>
          <cell r="G154">
            <v>5712620.539735868</v>
          </cell>
          <cell r="I154">
            <v>875.5</v>
          </cell>
          <cell r="J154">
            <v>0</v>
          </cell>
          <cell r="K154">
            <v>184877.99735546485</v>
          </cell>
          <cell r="L154">
            <v>5979251.505355463</v>
          </cell>
        </row>
        <row r="155">
          <cell r="B155">
            <v>3415403</v>
          </cell>
          <cell r="C155" t="str">
            <v>St Hilda's Church of England High School</v>
          </cell>
          <cell r="D155">
            <v>832</v>
          </cell>
          <cell r="E155">
            <v>0</v>
          </cell>
          <cell r="F155">
            <v>156429.2519855938</v>
          </cell>
          <cell r="G155">
            <v>4815580.675838592</v>
          </cell>
          <cell r="I155">
            <v>853</v>
          </cell>
          <cell r="J155">
            <v>0</v>
          </cell>
          <cell r="K155">
            <v>362663.57388947834</v>
          </cell>
          <cell r="L155">
            <v>5021814.997742477</v>
          </cell>
        </row>
        <row r="156">
          <cell r="B156">
            <v>3414794</v>
          </cell>
          <cell r="C156" t="str">
            <v>St John Bosco Arts College</v>
          </cell>
          <cell r="D156">
            <v>904</v>
          </cell>
          <cell r="E156">
            <v>0</v>
          </cell>
          <cell r="F156">
            <v>7094.468795311291</v>
          </cell>
          <cell r="G156">
            <v>5879069.946634812</v>
          </cell>
          <cell r="I156">
            <v>912</v>
          </cell>
          <cell r="J156">
            <v>0</v>
          </cell>
          <cell r="K156">
            <v>163598.42094405583</v>
          </cell>
          <cell r="L156">
            <v>6035573.898783556</v>
          </cell>
        </row>
        <row r="157">
          <cell r="B157">
            <v>3414790</v>
          </cell>
          <cell r="C157" t="str">
            <v>St Julie's Catholic High School</v>
          </cell>
          <cell r="D157">
            <v>917</v>
          </cell>
          <cell r="E157">
            <v>0</v>
          </cell>
          <cell r="F157">
            <v>0</v>
          </cell>
          <cell r="G157">
            <v>5330733.248</v>
          </cell>
          <cell r="I157">
            <v>909</v>
          </cell>
          <cell r="J157">
            <v>0</v>
          </cell>
          <cell r="K157">
            <v>0</v>
          </cell>
          <cell r="L157">
            <v>5380355.995226116</v>
          </cell>
        </row>
        <row r="159">
          <cell r="C159" t="str">
            <v>TOTAL MAINTAINED SCHOOLS</v>
          </cell>
          <cell r="D159">
            <v>14205</v>
          </cell>
          <cell r="E159">
            <v>49502.1020000002</v>
          </cell>
          <cell r="F159">
            <v>231068.21040219796</v>
          </cell>
          <cell r="G159">
            <v>90388490.74952433</v>
          </cell>
          <cell r="I159">
            <v>14429</v>
          </cell>
          <cell r="J159">
            <v>49502.1020000002</v>
          </cell>
          <cell r="K159">
            <v>1852977.3440345319</v>
          </cell>
          <cell r="L159">
            <v>93278016.58571948</v>
          </cell>
        </row>
        <row r="161">
          <cell r="B161" t="str">
            <v>ACADEMIES AND FREE SCHOOLS</v>
          </cell>
        </row>
        <row r="162">
          <cell r="B162">
            <v>3414787</v>
          </cell>
          <cell r="C162" t="str">
            <v>Bellerive FCJ Catholic College</v>
          </cell>
          <cell r="D162">
            <v>761</v>
          </cell>
          <cell r="E162">
            <v>0</v>
          </cell>
          <cell r="F162">
            <v>36575.467287843785</v>
          </cell>
          <cell r="G162">
            <v>4634184.093287843</v>
          </cell>
          <cell r="I162">
            <v>760</v>
          </cell>
          <cell r="J162">
            <v>0</v>
          </cell>
          <cell r="K162">
            <v>113367.67776643718</v>
          </cell>
          <cell r="L162">
            <v>4710976.303766436</v>
          </cell>
        </row>
        <row r="163">
          <cell r="B163">
            <v>3414001</v>
          </cell>
          <cell r="C163" t="str">
            <v>Childwall Sports and Science Academy</v>
          </cell>
          <cell r="D163">
            <v>895</v>
          </cell>
          <cell r="E163">
            <v>0</v>
          </cell>
          <cell r="F163">
            <v>0</v>
          </cell>
          <cell r="G163">
            <v>5854880.474</v>
          </cell>
          <cell r="I163">
            <v>914</v>
          </cell>
          <cell r="J163">
            <v>0</v>
          </cell>
          <cell r="K163">
            <v>0</v>
          </cell>
          <cell r="L163">
            <v>6075655.5240379255</v>
          </cell>
        </row>
        <row r="164">
          <cell r="B164">
            <v>3414000</v>
          </cell>
          <cell r="C164" t="str">
            <v>King's Leadership Academy</v>
          </cell>
          <cell r="D164">
            <v>561</v>
          </cell>
          <cell r="E164">
            <v>0</v>
          </cell>
          <cell r="F164">
            <v>136603.9015452367</v>
          </cell>
          <cell r="G164">
            <v>4446661.833851794</v>
          </cell>
          <cell r="I164">
            <v>604</v>
          </cell>
          <cell r="J164">
            <v>0</v>
          </cell>
          <cell r="K164">
            <v>549763.2181149104</v>
          </cell>
          <cell r="L164">
            <v>4859821.150421468</v>
          </cell>
        </row>
        <row r="165">
          <cell r="B165">
            <v>3414002</v>
          </cell>
          <cell r="C165" t="str">
            <v>Liverpool Life Sciences UTC</v>
          </cell>
          <cell r="D165">
            <v>228</v>
          </cell>
          <cell r="E165">
            <v>0</v>
          </cell>
          <cell r="F165">
            <v>140.0057812365744</v>
          </cell>
          <cell r="G165">
            <v>1654073.7857812364</v>
          </cell>
          <cell r="I165">
            <v>220</v>
          </cell>
          <cell r="J165">
            <v>0</v>
          </cell>
          <cell r="K165">
            <v>-25656.057172304965</v>
          </cell>
          <cell r="L165">
            <v>1628277.7228276948</v>
          </cell>
        </row>
        <row r="166">
          <cell r="B166">
            <v>3416906</v>
          </cell>
          <cell r="C166" t="str">
            <v>North Liverpool Academy</v>
          </cell>
          <cell r="D166">
            <v>1228</v>
          </cell>
          <cell r="E166">
            <v>0</v>
          </cell>
          <cell r="F166">
            <v>0</v>
          </cell>
          <cell r="G166">
            <v>8431646.502</v>
          </cell>
          <cell r="I166">
            <v>1214</v>
          </cell>
          <cell r="J166">
            <v>0</v>
          </cell>
          <cell r="K166">
            <v>0</v>
          </cell>
          <cell r="L166">
            <v>8488355.353379704</v>
          </cell>
        </row>
        <row r="167">
          <cell r="B167">
            <v>3415900</v>
          </cell>
          <cell r="C167" t="str">
            <v>St Edward's College</v>
          </cell>
          <cell r="D167">
            <v>841</v>
          </cell>
          <cell r="E167">
            <v>20341.535999999945</v>
          </cell>
          <cell r="F167">
            <v>10426.761797500365</v>
          </cell>
          <cell r="G167">
            <v>4643413.521797501</v>
          </cell>
          <cell r="I167">
            <v>849</v>
          </cell>
          <cell r="J167">
            <v>20341.535999999945</v>
          </cell>
          <cell r="K167">
            <v>137092.51108063848</v>
          </cell>
          <cell r="L167">
            <v>4770079.271080638</v>
          </cell>
        </row>
        <row r="168">
          <cell r="B168">
            <v>3415400</v>
          </cell>
          <cell r="C168" t="str">
            <v>St Francis Xavier's College</v>
          </cell>
          <cell r="D168">
            <v>996</v>
          </cell>
          <cell r="E168">
            <v>0</v>
          </cell>
          <cell r="F168">
            <v>0</v>
          </cell>
          <cell r="G168">
            <v>5782354.438</v>
          </cell>
          <cell r="I168">
            <v>1032</v>
          </cell>
          <cell r="J168">
            <v>0</v>
          </cell>
          <cell r="K168">
            <v>0</v>
          </cell>
          <cell r="L168">
            <v>5974857.790034181</v>
          </cell>
        </row>
        <row r="169">
          <cell r="B169">
            <v>3415402</v>
          </cell>
          <cell r="C169" t="str">
            <v>St Margaret's Church of England Academy</v>
          </cell>
          <cell r="D169">
            <v>848</v>
          </cell>
          <cell r="E169">
            <v>0</v>
          </cell>
          <cell r="F169">
            <v>63702.73554259446</v>
          </cell>
          <cell r="G169">
            <v>4767424.229542594</v>
          </cell>
          <cell r="I169">
            <v>858</v>
          </cell>
          <cell r="J169">
            <v>0</v>
          </cell>
          <cell r="K169">
            <v>204610.313659459</v>
          </cell>
          <cell r="L169">
            <v>4908331.807659459</v>
          </cell>
        </row>
        <row r="170">
          <cell r="B170">
            <v>3414009</v>
          </cell>
          <cell r="C170" t="str">
            <v>The Academy of St Francis of Assisi</v>
          </cell>
          <cell r="D170">
            <v>865</v>
          </cell>
          <cell r="E170">
            <v>0</v>
          </cell>
          <cell r="F170">
            <v>0</v>
          </cell>
          <cell r="G170">
            <v>6078981.526</v>
          </cell>
          <cell r="I170">
            <v>884</v>
          </cell>
          <cell r="J170">
            <v>0</v>
          </cell>
          <cell r="K170">
            <v>0</v>
          </cell>
          <cell r="L170">
            <v>6321784.212209786</v>
          </cell>
        </row>
        <row r="171">
          <cell r="B171">
            <v>3416908</v>
          </cell>
          <cell r="C171" t="str">
            <v>The Academy of St Nicholas</v>
          </cell>
          <cell r="D171">
            <v>581</v>
          </cell>
          <cell r="E171">
            <v>0</v>
          </cell>
          <cell r="F171">
            <v>0</v>
          </cell>
          <cell r="G171">
            <v>4041806.856</v>
          </cell>
          <cell r="I171">
            <v>631</v>
          </cell>
          <cell r="J171">
            <v>0</v>
          </cell>
          <cell r="K171">
            <v>0</v>
          </cell>
          <cell r="L171">
            <v>4452556.4657722935</v>
          </cell>
        </row>
        <row r="172">
          <cell r="B172">
            <v>3416907</v>
          </cell>
          <cell r="C172" t="str">
            <v>The Belvedere Academy</v>
          </cell>
          <cell r="D172">
            <v>730</v>
          </cell>
          <cell r="E172">
            <v>0</v>
          </cell>
          <cell r="F172">
            <v>-80337.18708145626</v>
          </cell>
          <cell r="G172">
            <v>4130407.956918544</v>
          </cell>
          <cell r="I172">
            <v>760</v>
          </cell>
          <cell r="J172">
            <v>0</v>
          </cell>
          <cell r="K172">
            <v>160311.42710099815</v>
          </cell>
          <cell r="L172">
            <v>4371056.571100998</v>
          </cell>
        </row>
        <row r="173">
          <cell r="B173">
            <v>3415404</v>
          </cell>
          <cell r="C173" t="str">
            <v>The Blue Coat School</v>
          </cell>
          <cell r="D173">
            <v>878</v>
          </cell>
          <cell r="E173">
            <v>257014.9179999995</v>
          </cell>
          <cell r="F173">
            <v>12002.750462711341</v>
          </cell>
          <cell r="G173">
            <v>4810586.510462712</v>
          </cell>
          <cell r="I173">
            <v>910</v>
          </cell>
          <cell r="J173">
            <v>257014.9179999995</v>
          </cell>
          <cell r="K173">
            <v>270540.0188021131</v>
          </cell>
          <cell r="L173">
            <v>5069123.778802113</v>
          </cell>
        </row>
        <row r="174">
          <cell r="B174">
            <v>3414797</v>
          </cell>
          <cell r="C174" t="str">
            <v>The De La Salle Academy</v>
          </cell>
          <cell r="D174">
            <v>385</v>
          </cell>
          <cell r="E174">
            <v>0</v>
          </cell>
          <cell r="F174">
            <v>0</v>
          </cell>
          <cell r="G174">
            <v>2684121.278</v>
          </cell>
          <cell r="I174">
            <v>392</v>
          </cell>
          <cell r="J174">
            <v>0</v>
          </cell>
          <cell r="K174">
            <v>0</v>
          </cell>
          <cell r="L174">
            <v>2776228.041022894</v>
          </cell>
        </row>
        <row r="175">
          <cell r="B175">
            <v>3414003</v>
          </cell>
          <cell r="C175" t="str">
            <v>The Studio School</v>
          </cell>
          <cell r="D175">
            <v>204</v>
          </cell>
          <cell r="E175">
            <v>0</v>
          </cell>
          <cell r="F175">
            <v>-8464.452658082566</v>
          </cell>
          <cell r="G175">
            <v>1379771.9373419173</v>
          </cell>
          <cell r="I175">
            <v>200</v>
          </cell>
          <cell r="J175">
            <v>0</v>
          </cell>
          <cell r="K175">
            <v>-10444.016481363948</v>
          </cell>
          <cell r="L175">
            <v>1377792.373518636</v>
          </cell>
        </row>
        <row r="176">
          <cell r="B176">
            <v>3414306</v>
          </cell>
          <cell r="C176" t="str">
            <v>West Derby</v>
          </cell>
          <cell r="D176">
            <v>899</v>
          </cell>
          <cell r="E176">
            <v>0</v>
          </cell>
          <cell r="F176">
            <v>13749.53586291988</v>
          </cell>
          <cell r="G176">
            <v>5738418.052664681</v>
          </cell>
          <cell r="I176">
            <v>911</v>
          </cell>
          <cell r="J176">
            <v>0</v>
          </cell>
          <cell r="K176">
            <v>177570.52215559516</v>
          </cell>
          <cell r="L176">
            <v>5902239.0389573565</v>
          </cell>
        </row>
        <row r="177">
          <cell r="B177">
            <v>3414004</v>
          </cell>
          <cell r="C177" t="str">
            <v>Liverpool College Indep School Trust </v>
          </cell>
          <cell r="D177">
            <v>1295.75</v>
          </cell>
          <cell r="E177">
            <v>0</v>
          </cell>
          <cell r="F177">
            <v>12815.414893215093</v>
          </cell>
          <cell r="G177">
            <v>6303902.4862265475</v>
          </cell>
          <cell r="I177">
            <v>1310</v>
          </cell>
          <cell r="J177">
            <v>0</v>
          </cell>
          <cell r="K177">
            <v>194994.0382963818</v>
          </cell>
          <cell r="L177">
            <v>6486081.109629713</v>
          </cell>
        </row>
        <row r="179">
          <cell r="C179" t="str">
            <v>TOTAL ACADEMIES</v>
          </cell>
          <cell r="D179">
            <v>12195.75</v>
          </cell>
          <cell r="E179">
            <v>277356.45399999944</v>
          </cell>
          <cell r="F179">
            <v>197214.93343371936</v>
          </cell>
          <cell r="G179">
            <v>75382635.48187536</v>
          </cell>
          <cell r="I179">
            <v>12449</v>
          </cell>
          <cell r="J179">
            <v>277356.45399999944</v>
          </cell>
          <cell r="K179">
            <v>1772149.6533228646</v>
          </cell>
          <cell r="L179">
            <v>78173216.51422128</v>
          </cell>
        </row>
        <row r="181">
          <cell r="B181" t="str">
            <v>GRAND TOTAL ALL SECONDARY SCHOOLS</v>
          </cell>
          <cell r="D181">
            <v>26400.75</v>
          </cell>
          <cell r="E181">
            <v>326858.55599999963</v>
          </cell>
          <cell r="F181">
            <v>428283.14383591735</v>
          </cell>
          <cell r="G181">
            <v>165771126.2313997</v>
          </cell>
          <cell r="I181">
            <v>26878</v>
          </cell>
          <cell r="J181">
            <v>326858.55599999963</v>
          </cell>
          <cell r="K181">
            <v>3625126.9973573964</v>
          </cell>
          <cell r="L181">
            <v>171451233.09994078</v>
          </cell>
        </row>
        <row r="183">
          <cell r="B183" t="str">
            <v>TOTAL</v>
          </cell>
          <cell r="C183" t="str">
            <v>ALL SCHOOLS AND ACADEMIES</v>
          </cell>
          <cell r="D183">
            <v>64140.42</v>
          </cell>
          <cell r="E183">
            <v>2727020.176</v>
          </cell>
          <cell r="F183">
            <v>5798726.344590458</v>
          </cell>
          <cell r="G183">
            <v>352518003.2348629</v>
          </cell>
          <cell r="I183">
            <v>64669</v>
          </cell>
          <cell r="J183">
            <v>2727020.176</v>
          </cell>
          <cell r="K183">
            <v>10874920.193694804</v>
          </cell>
          <cell r="L183">
            <v>362108116.0144302</v>
          </cell>
        </row>
        <row r="185">
          <cell r="C185" t="str">
            <v>GROWTH FUND</v>
          </cell>
          <cell r="G185">
            <v>0</v>
          </cell>
          <cell r="L185">
            <v>0</v>
          </cell>
        </row>
        <row r="187">
          <cell r="B187" t="str">
            <v>TOTAL SCHOOLS BLOCK ALLOCATED TO SCHOOLS</v>
          </cell>
          <cell r="G187">
            <v>352518003.2348629</v>
          </cell>
          <cell r="L187">
            <v>362108116.0144302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nex A"/>
      <sheetName val="Deprivation Pupil Premium"/>
      <sheetName val="Annex A Explanation"/>
    </sheetNames>
    <sheetDataSet>
      <sheetData sheetId="0">
        <row r="15">
          <cell r="B15">
            <v>3411006</v>
          </cell>
          <cell r="C15">
            <v>431347.747894697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431347.747894697</v>
          </cell>
        </row>
        <row r="16">
          <cell r="B16">
            <v>3411001</v>
          </cell>
          <cell r="C16">
            <v>371253.24053452874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371253.24053452874</v>
          </cell>
        </row>
        <row r="17">
          <cell r="B17">
            <v>3411002</v>
          </cell>
          <cell r="C17">
            <v>571333.251456805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571333.251456805</v>
          </cell>
        </row>
        <row r="18">
          <cell r="B18">
            <v>3411005</v>
          </cell>
          <cell r="C18">
            <v>688395.9045903493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688395.9045903493</v>
          </cell>
        </row>
        <row r="19">
          <cell r="B19">
            <v>3411003</v>
          </cell>
          <cell r="C19">
            <v>769250.2420816879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769250.2420816879</v>
          </cell>
        </row>
        <row r="20">
          <cell r="B20" t="str">
            <v>=</v>
          </cell>
          <cell r="C20" t="str">
            <v>=</v>
          </cell>
          <cell r="D20" t="str">
            <v>=</v>
          </cell>
          <cell r="E20" t="str">
            <v>=</v>
          </cell>
          <cell r="F20" t="str">
            <v>=</v>
          </cell>
          <cell r="G20" t="str">
            <v>=</v>
          </cell>
          <cell r="H20" t="str">
            <v>=</v>
          </cell>
          <cell r="I20" t="str">
            <v>=</v>
          </cell>
          <cell r="J20" t="str">
            <v>=</v>
          </cell>
          <cell r="K20" t="str">
            <v>=</v>
          </cell>
        </row>
        <row r="21">
          <cell r="C21">
            <v>2831580.386558068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2831580.386558068</v>
          </cell>
        </row>
        <row r="22">
          <cell r="B22" t="str">
            <v>=</v>
          </cell>
          <cell r="C22" t="str">
            <v>=</v>
          </cell>
          <cell r="D22" t="str">
            <v>=</v>
          </cell>
          <cell r="E22" t="str">
            <v>=</v>
          </cell>
          <cell r="F22" t="str">
            <v>=</v>
          </cell>
          <cell r="G22" t="str">
            <v>=</v>
          </cell>
          <cell r="H22" t="str">
            <v>=</v>
          </cell>
          <cell r="I22" t="str">
            <v>=</v>
          </cell>
          <cell r="J22" t="str">
            <v>=</v>
          </cell>
          <cell r="K22" t="str">
            <v>=</v>
          </cell>
        </row>
        <row r="25">
          <cell r="B25">
            <v>3412018</v>
          </cell>
          <cell r="C25">
            <v>205918.88999999998</v>
          </cell>
          <cell r="D25">
            <v>2807310.8600000003</v>
          </cell>
          <cell r="E25">
            <v>25073.644528301887</v>
          </cell>
          <cell r="F25">
            <v>2782237.2154716984</v>
          </cell>
          <cell r="I25">
            <v>0</v>
          </cell>
          <cell r="J25">
            <v>0</v>
          </cell>
          <cell r="K25">
            <v>2988156.1054716986</v>
          </cell>
        </row>
        <row r="26">
          <cell r="B26">
            <v>3412008</v>
          </cell>
          <cell r="C26">
            <v>103811.949</v>
          </cell>
          <cell r="D26">
            <v>1362436.34</v>
          </cell>
          <cell r="E26">
            <v>12555.450926640926</v>
          </cell>
          <cell r="F26">
            <v>1349880.889073359</v>
          </cell>
          <cell r="I26">
            <v>0</v>
          </cell>
          <cell r="J26">
            <v>0</v>
          </cell>
          <cell r="K26">
            <v>1453692.838073359</v>
          </cell>
        </row>
        <row r="27">
          <cell r="B27">
            <v>3412010</v>
          </cell>
          <cell r="C27">
            <v>127023.9</v>
          </cell>
          <cell r="D27">
            <v>1812708.7752544454</v>
          </cell>
          <cell r="E27">
            <v>18630.783819951335</v>
          </cell>
          <cell r="F27">
            <v>1794077.991434494</v>
          </cell>
          <cell r="I27">
            <v>0</v>
          </cell>
          <cell r="J27">
            <v>0</v>
          </cell>
          <cell r="K27">
            <v>1921101.891434494</v>
          </cell>
        </row>
        <row r="28">
          <cell r="B28">
            <v>3412014</v>
          </cell>
          <cell r="C28">
            <v>108470.99999999999</v>
          </cell>
          <cell r="D28">
            <v>1171143.2075</v>
          </cell>
          <cell r="E28">
            <v>10984.924889867842</v>
          </cell>
          <cell r="F28">
            <v>1160158.2826101321</v>
          </cell>
          <cell r="I28">
            <v>0</v>
          </cell>
          <cell r="J28">
            <v>0</v>
          </cell>
          <cell r="K28">
            <v>1268629.2826101321</v>
          </cell>
        </row>
        <row r="29">
          <cell r="B29">
            <v>3412017</v>
          </cell>
          <cell r="C29">
            <v>0</v>
          </cell>
          <cell r="D29">
            <v>1561993.61</v>
          </cell>
          <cell r="E29">
            <v>15974.171267605634</v>
          </cell>
          <cell r="F29">
            <v>1546019.4387323945</v>
          </cell>
          <cell r="I29">
            <v>0</v>
          </cell>
          <cell r="J29">
            <v>0</v>
          </cell>
          <cell r="K29">
            <v>1546019.4387323945</v>
          </cell>
        </row>
        <row r="30">
          <cell r="B30">
            <v>3412171</v>
          </cell>
          <cell r="C30">
            <v>322243.35</v>
          </cell>
          <cell r="D30">
            <v>1198334.0848933489</v>
          </cell>
          <cell r="E30">
            <v>12193.753048327138</v>
          </cell>
          <cell r="F30">
            <v>1186140.3318450218</v>
          </cell>
          <cell r="I30">
            <v>0</v>
          </cell>
          <cell r="J30">
            <v>0</v>
          </cell>
          <cell r="K30">
            <v>1508383.681845022</v>
          </cell>
        </row>
        <row r="31">
          <cell r="B31">
            <v>3413025</v>
          </cell>
          <cell r="C31">
            <v>105672.696</v>
          </cell>
          <cell r="D31">
            <v>1752211.0303766343</v>
          </cell>
          <cell r="E31">
            <v>13760.392447552449</v>
          </cell>
          <cell r="F31">
            <v>1738450.637929082</v>
          </cell>
          <cell r="I31">
            <v>0</v>
          </cell>
          <cell r="J31">
            <v>0</v>
          </cell>
          <cell r="K31">
            <v>1844123.333929082</v>
          </cell>
        </row>
        <row r="32">
          <cell r="B32">
            <v>3412019</v>
          </cell>
          <cell r="C32">
            <v>0</v>
          </cell>
          <cell r="D32">
            <v>1526044.96</v>
          </cell>
          <cell r="E32">
            <v>16062.478802228412</v>
          </cell>
          <cell r="F32">
            <v>1509982.4811977716</v>
          </cell>
          <cell r="I32">
            <v>0</v>
          </cell>
          <cell r="J32">
            <v>0</v>
          </cell>
          <cell r="K32">
            <v>1509982.4811977716</v>
          </cell>
        </row>
        <row r="33">
          <cell r="B33">
            <v>3412172</v>
          </cell>
          <cell r="C33">
            <v>0</v>
          </cell>
          <cell r="D33">
            <v>1388104.96</v>
          </cell>
          <cell r="E33">
            <v>14499.513333333332</v>
          </cell>
          <cell r="F33">
            <v>1373605.4466666665</v>
          </cell>
          <cell r="I33">
            <v>0</v>
          </cell>
          <cell r="J33">
            <v>0</v>
          </cell>
          <cell r="K33">
            <v>1373605.4466666665</v>
          </cell>
        </row>
        <row r="34">
          <cell r="B34">
            <v>3412215</v>
          </cell>
          <cell r="C34">
            <v>101439.15</v>
          </cell>
          <cell r="D34">
            <v>1027131.929</v>
          </cell>
          <cell r="E34">
            <v>9851.614418604651</v>
          </cell>
          <cell r="F34">
            <v>1017280.3145813954</v>
          </cell>
          <cell r="I34">
            <v>0</v>
          </cell>
          <cell r="J34">
            <v>0</v>
          </cell>
          <cell r="K34">
            <v>1118719.4645813953</v>
          </cell>
        </row>
        <row r="35">
          <cell r="B35">
            <v>3413023</v>
          </cell>
          <cell r="C35">
            <v>133095.036</v>
          </cell>
          <cell r="D35">
            <v>1971015.129687042</v>
          </cell>
          <cell r="E35">
            <v>18428.948329177056</v>
          </cell>
          <cell r="F35">
            <v>1952586.181357865</v>
          </cell>
          <cell r="I35">
            <v>0</v>
          </cell>
          <cell r="J35">
            <v>0</v>
          </cell>
          <cell r="K35">
            <v>2085681.217357865</v>
          </cell>
        </row>
        <row r="36">
          <cell r="B36">
            <v>3412001</v>
          </cell>
          <cell r="C36">
            <v>52526.085</v>
          </cell>
          <cell r="D36">
            <v>1089578.2763735766</v>
          </cell>
          <cell r="E36">
            <v>8532.210000000001</v>
          </cell>
          <cell r="F36">
            <v>1081046.0663735766</v>
          </cell>
          <cell r="I36">
            <v>0</v>
          </cell>
          <cell r="J36">
            <v>0</v>
          </cell>
          <cell r="K36">
            <v>1133572.1513735766</v>
          </cell>
        </row>
        <row r="37">
          <cell r="B37">
            <v>3412039</v>
          </cell>
          <cell r="C37">
            <v>113477.54999999999</v>
          </cell>
          <cell r="D37">
            <v>1720914.4000000004</v>
          </cell>
          <cell r="E37">
            <v>17252.008421052633</v>
          </cell>
          <cell r="F37">
            <v>1703662.3915789477</v>
          </cell>
          <cell r="I37">
            <v>0</v>
          </cell>
          <cell r="J37">
            <v>0</v>
          </cell>
          <cell r="K37">
            <v>1817139.9415789477</v>
          </cell>
        </row>
        <row r="38">
          <cell r="B38">
            <v>3412218</v>
          </cell>
          <cell r="C38">
            <v>45306.72749999999</v>
          </cell>
          <cell r="D38">
            <v>834343.2965110729</v>
          </cell>
          <cell r="E38">
            <v>6457.457913669064</v>
          </cell>
          <cell r="F38">
            <v>827885.8385974038</v>
          </cell>
          <cell r="I38">
            <v>0</v>
          </cell>
          <cell r="J38">
            <v>0</v>
          </cell>
          <cell r="K38">
            <v>873192.5660974039</v>
          </cell>
        </row>
        <row r="39">
          <cell r="B39">
            <v>3412036</v>
          </cell>
          <cell r="C39">
            <v>0</v>
          </cell>
          <cell r="D39">
            <v>3520724</v>
          </cell>
          <cell r="E39">
            <v>37117.82921875</v>
          </cell>
          <cell r="F39">
            <v>3483606.17078125</v>
          </cell>
          <cell r="I39">
            <v>0</v>
          </cell>
          <cell r="J39">
            <v>0</v>
          </cell>
          <cell r="K39">
            <v>3483606.17078125</v>
          </cell>
        </row>
        <row r="40">
          <cell r="B40">
            <v>3412230</v>
          </cell>
          <cell r="C40">
            <v>159277.986</v>
          </cell>
          <cell r="D40">
            <v>1906563.83</v>
          </cell>
          <cell r="E40">
            <v>17923.85596009975</v>
          </cell>
          <cell r="F40">
            <v>1888639.9740399003</v>
          </cell>
          <cell r="I40">
            <v>0</v>
          </cell>
          <cell r="J40">
            <v>0</v>
          </cell>
          <cell r="K40">
            <v>2047917.9600399004</v>
          </cell>
        </row>
        <row r="41">
          <cell r="B41">
            <v>3413022</v>
          </cell>
          <cell r="C41">
            <v>116456.99699999999</v>
          </cell>
          <cell r="D41">
            <v>2017659.7917649706</v>
          </cell>
          <cell r="E41">
            <v>18762.86388206388</v>
          </cell>
          <cell r="F41">
            <v>1998896.9278829067</v>
          </cell>
          <cell r="I41">
            <v>0</v>
          </cell>
          <cell r="J41">
            <v>0</v>
          </cell>
          <cell r="K41">
            <v>2115353.924882907</v>
          </cell>
        </row>
        <row r="42">
          <cell r="B42">
            <v>3412222</v>
          </cell>
          <cell r="C42">
            <v>106043.715</v>
          </cell>
          <cell r="D42">
            <v>1655660.1058767356</v>
          </cell>
          <cell r="E42">
            <v>12657.859182156133</v>
          </cell>
          <cell r="F42">
            <v>1643002.2466945795</v>
          </cell>
          <cell r="I42">
            <v>0</v>
          </cell>
          <cell r="J42">
            <v>0</v>
          </cell>
          <cell r="K42">
            <v>1749045.9616945796</v>
          </cell>
        </row>
        <row r="43">
          <cell r="B43">
            <v>3412063</v>
          </cell>
          <cell r="C43">
            <v>0</v>
          </cell>
          <cell r="D43">
            <v>1540595.5</v>
          </cell>
          <cell r="E43">
            <v>16249.99846153846</v>
          </cell>
          <cell r="F43">
            <v>1524345.5015384615</v>
          </cell>
          <cell r="I43">
            <v>0</v>
          </cell>
          <cell r="J43">
            <v>0</v>
          </cell>
          <cell r="K43">
            <v>1524345.5015384615</v>
          </cell>
        </row>
        <row r="44">
          <cell r="B44">
            <v>3412064</v>
          </cell>
          <cell r="C44">
            <v>124628.7</v>
          </cell>
          <cell r="D44">
            <v>1143445.6225</v>
          </cell>
          <cell r="E44">
            <v>12045.17520599251</v>
          </cell>
          <cell r="F44">
            <v>1131400.4472940075</v>
          </cell>
          <cell r="I44">
            <v>0</v>
          </cell>
          <cell r="J44">
            <v>0</v>
          </cell>
          <cell r="K44">
            <v>1256029.1472940075</v>
          </cell>
        </row>
        <row r="45">
          <cell r="B45">
            <v>3412235</v>
          </cell>
          <cell r="C45">
            <v>111394.07699999999</v>
          </cell>
          <cell r="D45">
            <v>1951342.4166374577</v>
          </cell>
          <cell r="E45">
            <v>18046.308103448275</v>
          </cell>
          <cell r="F45">
            <v>1933296.1085340094</v>
          </cell>
          <cell r="I45">
            <v>0</v>
          </cell>
          <cell r="J45">
            <v>0</v>
          </cell>
          <cell r="K45">
            <v>2044690.1855340095</v>
          </cell>
        </row>
        <row r="46">
          <cell r="B46">
            <v>3412214</v>
          </cell>
          <cell r="C46">
            <v>106799.1825</v>
          </cell>
          <cell r="D46">
            <v>1808493.53</v>
          </cell>
          <cell r="E46">
            <v>16557.12205479452</v>
          </cell>
          <cell r="F46">
            <v>1791936.4079452055</v>
          </cell>
          <cell r="I46">
            <v>0</v>
          </cell>
          <cell r="J46">
            <v>0</v>
          </cell>
          <cell r="K46">
            <v>1898735.5904452056</v>
          </cell>
        </row>
        <row r="47">
          <cell r="B47">
            <v>3412084</v>
          </cell>
          <cell r="C47">
            <v>0</v>
          </cell>
          <cell r="D47">
            <v>1450186.2054556028</v>
          </cell>
          <cell r="E47">
            <v>14543.455384615385</v>
          </cell>
          <cell r="F47">
            <v>1435642.7500709875</v>
          </cell>
          <cell r="I47">
            <v>0</v>
          </cell>
          <cell r="J47">
            <v>0</v>
          </cell>
          <cell r="K47">
            <v>1435642.7500709875</v>
          </cell>
        </row>
        <row r="48">
          <cell r="B48">
            <v>3412242</v>
          </cell>
          <cell r="C48">
            <v>106218.18299999999</v>
          </cell>
          <cell r="D48">
            <v>2383416.3453158843</v>
          </cell>
          <cell r="E48">
            <v>20083.33357466063</v>
          </cell>
          <cell r="F48">
            <v>2363333.0117412237</v>
          </cell>
          <cell r="I48">
            <v>0</v>
          </cell>
          <cell r="J48">
            <v>0</v>
          </cell>
          <cell r="K48">
            <v>2469551.194741224</v>
          </cell>
        </row>
        <row r="49">
          <cell r="B49">
            <v>3412229</v>
          </cell>
          <cell r="C49">
            <v>149624.28749999998</v>
          </cell>
          <cell r="D49">
            <v>2595694.5465697586</v>
          </cell>
          <cell r="E49">
            <v>18703.884000000002</v>
          </cell>
          <cell r="F49">
            <v>2576990.6625697585</v>
          </cell>
          <cell r="I49">
            <v>0</v>
          </cell>
          <cell r="J49">
            <v>0</v>
          </cell>
          <cell r="K49">
            <v>2726614.9500697586</v>
          </cell>
        </row>
        <row r="50">
          <cell r="B50">
            <v>3412086</v>
          </cell>
          <cell r="C50">
            <v>87466.5</v>
          </cell>
          <cell r="D50">
            <v>1066554.5425</v>
          </cell>
          <cell r="E50">
            <v>10174.394385964912</v>
          </cell>
          <cell r="F50">
            <v>1056380.1481140351</v>
          </cell>
          <cell r="G50">
            <v>112000</v>
          </cell>
          <cell r="H50">
            <v>246868</v>
          </cell>
          <cell r="I50">
            <v>358868</v>
          </cell>
          <cell r="J50">
            <v>0</v>
          </cell>
          <cell r="K50">
            <v>1502714.6481140351</v>
          </cell>
        </row>
        <row r="51">
          <cell r="B51">
            <v>3412221</v>
          </cell>
          <cell r="C51">
            <v>119209.4775</v>
          </cell>
          <cell r="D51">
            <v>2300044.111953947</v>
          </cell>
          <cell r="E51">
            <v>18191.60138957816</v>
          </cell>
          <cell r="F51">
            <v>2281852.510564369</v>
          </cell>
          <cell r="I51">
            <v>0</v>
          </cell>
          <cell r="J51">
            <v>0</v>
          </cell>
          <cell r="K51">
            <v>2401061.988064369</v>
          </cell>
        </row>
        <row r="52">
          <cell r="B52">
            <v>3413021</v>
          </cell>
          <cell r="C52">
            <v>348498.35099999997</v>
          </cell>
          <cell r="D52">
            <v>2070334.194980548</v>
          </cell>
          <cell r="E52">
            <v>19154.2275</v>
          </cell>
          <cell r="F52">
            <v>2051179.967480548</v>
          </cell>
          <cell r="I52">
            <v>0</v>
          </cell>
          <cell r="J52">
            <v>0</v>
          </cell>
          <cell r="K52">
            <v>2399678.318480548</v>
          </cell>
        </row>
        <row r="53">
          <cell r="B53">
            <v>3412092</v>
          </cell>
          <cell r="C53">
            <v>0</v>
          </cell>
          <cell r="D53">
            <v>1118775.6849999998</v>
          </cell>
          <cell r="E53">
            <v>10275.581214953268</v>
          </cell>
          <cell r="F53">
            <v>1108500.1037850466</v>
          </cell>
          <cell r="I53">
            <v>0</v>
          </cell>
          <cell r="J53">
            <v>0</v>
          </cell>
          <cell r="K53">
            <v>1108500.1037850466</v>
          </cell>
        </row>
        <row r="54">
          <cell r="B54">
            <v>3412093</v>
          </cell>
          <cell r="C54">
            <v>156778.05</v>
          </cell>
          <cell r="D54">
            <v>875566.5149999999</v>
          </cell>
          <cell r="E54">
            <v>7976.030000000001</v>
          </cell>
          <cell r="F54">
            <v>867590.4849999999</v>
          </cell>
          <cell r="I54">
            <v>0</v>
          </cell>
          <cell r="J54">
            <v>0</v>
          </cell>
          <cell r="K54">
            <v>1024368.5349999999</v>
          </cell>
        </row>
        <row r="55">
          <cell r="B55">
            <v>3412241</v>
          </cell>
          <cell r="C55">
            <v>159881.84999999998</v>
          </cell>
          <cell r="D55">
            <v>1805232.2163695404</v>
          </cell>
          <cell r="E55">
            <v>18379.38933161954</v>
          </cell>
          <cell r="F55">
            <v>1786852.827037921</v>
          </cell>
          <cell r="I55">
            <v>0</v>
          </cell>
          <cell r="J55">
            <v>0</v>
          </cell>
          <cell r="K55">
            <v>1946734.6770379208</v>
          </cell>
        </row>
        <row r="56">
          <cell r="B56">
            <v>3412226</v>
          </cell>
          <cell r="C56">
            <v>112990.94099999999</v>
          </cell>
          <cell r="D56">
            <v>1241881.3895675575</v>
          </cell>
          <cell r="E56">
            <v>10710.583744292238</v>
          </cell>
          <cell r="F56">
            <v>1231170.8058232653</v>
          </cell>
          <cell r="G56">
            <v>79999.99999999999</v>
          </cell>
          <cell r="H56">
            <v>22171</v>
          </cell>
          <cell r="I56">
            <v>102170.99999999999</v>
          </cell>
          <cell r="J56">
            <v>0</v>
          </cell>
          <cell r="K56">
            <v>1446332.7468232652</v>
          </cell>
        </row>
        <row r="57">
          <cell r="B57">
            <v>3412098</v>
          </cell>
          <cell r="C57">
            <v>106125.5325</v>
          </cell>
          <cell r="D57">
            <v>1021216.2640000001</v>
          </cell>
          <cell r="E57">
            <v>8836.85375</v>
          </cell>
          <cell r="F57">
            <v>1012379.4102500001</v>
          </cell>
          <cell r="G57">
            <v>160000</v>
          </cell>
          <cell r="H57">
            <v>43913</v>
          </cell>
          <cell r="I57">
            <v>203913</v>
          </cell>
          <cell r="J57">
            <v>0</v>
          </cell>
          <cell r="K57">
            <v>1322417.9427500002</v>
          </cell>
        </row>
        <row r="58">
          <cell r="B58">
            <v>3412170</v>
          </cell>
          <cell r="C58">
            <v>111235.20749999999</v>
          </cell>
          <cell r="D58">
            <v>1769303.0072493046</v>
          </cell>
          <cell r="E58">
            <v>14577.64</v>
          </cell>
          <cell r="F58">
            <v>1754725.3672493047</v>
          </cell>
          <cell r="I58">
            <v>0</v>
          </cell>
          <cell r="J58">
            <v>0</v>
          </cell>
          <cell r="K58">
            <v>1865960.5747493047</v>
          </cell>
        </row>
        <row r="59">
          <cell r="B59">
            <v>3412240</v>
          </cell>
          <cell r="C59">
            <v>114067.9314</v>
          </cell>
          <cell r="D59">
            <v>2949412.3462445987</v>
          </cell>
          <cell r="E59">
            <v>27686.27302411874</v>
          </cell>
          <cell r="F59">
            <v>2921726.0732204802</v>
          </cell>
          <cell r="I59">
            <v>0</v>
          </cell>
          <cell r="J59">
            <v>0</v>
          </cell>
          <cell r="K59">
            <v>3035794.0046204804</v>
          </cell>
        </row>
        <row r="60">
          <cell r="B60">
            <v>3412007</v>
          </cell>
          <cell r="C60">
            <v>0</v>
          </cell>
          <cell r="D60">
            <v>1747197.28</v>
          </cell>
          <cell r="E60">
            <v>18319.42280487805</v>
          </cell>
          <cell r="F60">
            <v>1728877.857195122</v>
          </cell>
          <cell r="I60">
            <v>0</v>
          </cell>
          <cell r="J60">
            <v>0</v>
          </cell>
          <cell r="K60">
            <v>1728877.857195122</v>
          </cell>
        </row>
        <row r="61">
          <cell r="B61">
            <v>3412199</v>
          </cell>
          <cell r="C61">
            <v>101275.02</v>
          </cell>
          <cell r="D61">
            <v>931547.795</v>
          </cell>
          <cell r="E61">
            <v>8175.331445783133</v>
          </cell>
          <cell r="F61">
            <v>923372.4635542169</v>
          </cell>
          <cell r="I61">
            <v>0</v>
          </cell>
          <cell r="J61">
            <v>0</v>
          </cell>
          <cell r="K61">
            <v>1024647.4835542169</v>
          </cell>
        </row>
        <row r="62">
          <cell r="B62">
            <v>3412110</v>
          </cell>
          <cell r="C62">
            <v>140907.60749999998</v>
          </cell>
          <cell r="D62">
            <v>2053964.8199999998</v>
          </cell>
          <cell r="E62">
            <v>19170.94359605911</v>
          </cell>
          <cell r="F62">
            <v>2034793.8764039406</v>
          </cell>
          <cell r="I62">
            <v>0</v>
          </cell>
          <cell r="J62">
            <v>0</v>
          </cell>
          <cell r="K62">
            <v>2175701.4839039408</v>
          </cell>
        </row>
        <row r="63">
          <cell r="B63">
            <v>3412113</v>
          </cell>
          <cell r="C63">
            <v>99203.81999999999</v>
          </cell>
          <cell r="D63">
            <v>1807875.1465628138</v>
          </cell>
          <cell r="E63">
            <v>18191.018328136204</v>
          </cell>
          <cell r="F63">
            <v>1789684.1282346775</v>
          </cell>
          <cell r="I63">
            <v>0</v>
          </cell>
          <cell r="J63">
            <v>0</v>
          </cell>
          <cell r="K63">
            <v>1888887.9482346775</v>
          </cell>
        </row>
        <row r="64">
          <cell r="B64">
            <v>3413026</v>
          </cell>
          <cell r="C64">
            <v>54697.095</v>
          </cell>
          <cell r="D64">
            <v>1272123.9151534897</v>
          </cell>
          <cell r="E64">
            <v>8772.549695431471</v>
          </cell>
          <cell r="F64">
            <v>1263351.3654580582</v>
          </cell>
          <cell r="G64">
            <v>180000</v>
          </cell>
          <cell r="H64">
            <v>228434</v>
          </cell>
          <cell r="I64">
            <v>408434</v>
          </cell>
          <cell r="J64">
            <v>0</v>
          </cell>
          <cell r="K64">
            <v>1726482.4604580582</v>
          </cell>
        </row>
        <row r="65">
          <cell r="B65">
            <v>3413961</v>
          </cell>
          <cell r="C65">
            <v>129120.97499999998</v>
          </cell>
          <cell r="D65">
            <v>1844205.6149999998</v>
          </cell>
          <cell r="E65">
            <v>16557.551293103446</v>
          </cell>
          <cell r="F65">
            <v>1827648.0637068963</v>
          </cell>
          <cell r="I65">
            <v>0</v>
          </cell>
          <cell r="J65">
            <v>0</v>
          </cell>
          <cell r="K65">
            <v>1956769.0387068964</v>
          </cell>
        </row>
        <row r="66">
          <cell r="B66">
            <v>3412123</v>
          </cell>
          <cell r="C66">
            <v>102170.36699999998</v>
          </cell>
          <cell r="D66">
            <v>1280323.817849953</v>
          </cell>
          <cell r="E66">
            <v>9402.91</v>
          </cell>
          <cell r="F66">
            <v>1270920.907849953</v>
          </cell>
          <cell r="G66">
            <v>160000</v>
          </cell>
          <cell r="H66">
            <v>43913</v>
          </cell>
          <cell r="I66">
            <v>203913</v>
          </cell>
          <cell r="J66">
            <v>0</v>
          </cell>
          <cell r="K66">
            <v>1577004.2748499531</v>
          </cell>
        </row>
        <row r="67">
          <cell r="B67">
            <v>3412130</v>
          </cell>
          <cell r="C67">
            <v>115630.8</v>
          </cell>
          <cell r="D67">
            <v>1110213.5882643575</v>
          </cell>
          <cell r="E67">
            <v>9279.851457286431</v>
          </cell>
          <cell r="F67">
            <v>1100933.7368070711</v>
          </cell>
          <cell r="I67">
            <v>0</v>
          </cell>
          <cell r="J67">
            <v>0</v>
          </cell>
          <cell r="K67">
            <v>1216564.5368070712</v>
          </cell>
        </row>
        <row r="68">
          <cell r="B68">
            <v>3412034</v>
          </cell>
          <cell r="C68">
            <v>212299.05</v>
          </cell>
          <cell r="D68">
            <v>2567790.45</v>
          </cell>
          <cell r="E68">
            <v>26869.558623548925</v>
          </cell>
          <cell r="F68">
            <v>2540920.891376451</v>
          </cell>
          <cell r="I68">
            <v>0</v>
          </cell>
          <cell r="J68">
            <v>0</v>
          </cell>
          <cell r="K68">
            <v>2753219.941376451</v>
          </cell>
        </row>
        <row r="69">
          <cell r="B69">
            <v>3412011</v>
          </cell>
          <cell r="C69">
            <v>99255.12999999999</v>
          </cell>
          <cell r="D69">
            <v>1779603.04</v>
          </cell>
          <cell r="E69">
            <v>18744.088817966902</v>
          </cell>
          <cell r="F69">
            <v>1760858.9511820332</v>
          </cell>
          <cell r="I69">
            <v>0</v>
          </cell>
          <cell r="J69">
            <v>0</v>
          </cell>
          <cell r="K69">
            <v>1860114.081182033</v>
          </cell>
        </row>
        <row r="70">
          <cell r="B70">
            <v>3412237</v>
          </cell>
          <cell r="C70">
            <v>94416.75</v>
          </cell>
          <cell r="D70">
            <v>1838509.9916669219</v>
          </cell>
          <cell r="E70">
            <v>18654.438058252428</v>
          </cell>
          <cell r="F70">
            <v>1819855.5536086694</v>
          </cell>
          <cell r="G70">
            <v>80000</v>
          </cell>
          <cell r="H70">
            <v>81377</v>
          </cell>
          <cell r="I70">
            <v>161377</v>
          </cell>
          <cell r="J70">
            <v>0</v>
          </cell>
          <cell r="K70">
            <v>2075649.3036086694</v>
          </cell>
        </row>
        <row r="71">
          <cell r="B71">
            <v>3412227</v>
          </cell>
          <cell r="C71">
            <v>116535.89249999999</v>
          </cell>
          <cell r="D71">
            <v>2530211.79985604</v>
          </cell>
          <cell r="E71">
            <v>19430.889943502825</v>
          </cell>
          <cell r="F71">
            <v>2510780.9099125373</v>
          </cell>
          <cell r="I71">
            <v>0</v>
          </cell>
          <cell r="J71">
            <v>0</v>
          </cell>
          <cell r="K71">
            <v>2627316.8024125374</v>
          </cell>
        </row>
        <row r="72">
          <cell r="B72">
            <v>3412065</v>
          </cell>
          <cell r="C72">
            <v>56360.99999999999</v>
          </cell>
          <cell r="D72">
            <v>1350378.2269231116</v>
          </cell>
          <cell r="E72">
            <v>11073.018403361344</v>
          </cell>
          <cell r="F72">
            <v>1339305.2085197503</v>
          </cell>
          <cell r="G72">
            <v>304000</v>
          </cell>
          <cell r="H72">
            <v>492854</v>
          </cell>
          <cell r="I72">
            <v>796854</v>
          </cell>
          <cell r="J72">
            <v>0</v>
          </cell>
          <cell r="K72">
            <v>2192520.2085197503</v>
          </cell>
        </row>
        <row r="73">
          <cell r="B73">
            <v>3412238</v>
          </cell>
          <cell r="C73">
            <v>105043.7475</v>
          </cell>
          <cell r="D73">
            <v>1605037.9224239872</v>
          </cell>
          <cell r="E73">
            <v>14231.98095394737</v>
          </cell>
          <cell r="F73">
            <v>1590805.9414700398</v>
          </cell>
          <cell r="I73">
            <v>0</v>
          </cell>
          <cell r="J73">
            <v>0</v>
          </cell>
          <cell r="K73">
            <v>1695849.6889700398</v>
          </cell>
        </row>
        <row r="74">
          <cell r="B74">
            <v>3412180</v>
          </cell>
          <cell r="C74">
            <v>0</v>
          </cell>
          <cell r="D74">
            <v>1781051.495</v>
          </cell>
          <cell r="E74">
            <v>18736.494943820224</v>
          </cell>
          <cell r="F74">
            <v>1762315.00005618</v>
          </cell>
          <cell r="I74">
            <v>0</v>
          </cell>
          <cell r="J74">
            <v>0</v>
          </cell>
          <cell r="K74">
            <v>1762315.00005618</v>
          </cell>
        </row>
        <row r="75">
          <cell r="B75">
            <v>3412149</v>
          </cell>
          <cell r="C75">
            <v>0</v>
          </cell>
          <cell r="D75">
            <v>1521477.28</v>
          </cell>
          <cell r="E75">
            <v>15849.9075</v>
          </cell>
          <cell r="F75">
            <v>1505627.3725</v>
          </cell>
          <cell r="I75">
            <v>0</v>
          </cell>
          <cell r="J75">
            <v>0</v>
          </cell>
          <cell r="K75">
            <v>1505627.3725</v>
          </cell>
        </row>
        <row r="76">
          <cell r="B76">
            <v>3412236</v>
          </cell>
          <cell r="C76">
            <v>102054.9</v>
          </cell>
          <cell r="D76">
            <v>1897038.705216803</v>
          </cell>
          <cell r="E76">
            <v>16871.785714285714</v>
          </cell>
          <cell r="F76">
            <v>1880166.9195025172</v>
          </cell>
          <cell r="I76">
            <v>0</v>
          </cell>
          <cell r="J76">
            <v>0</v>
          </cell>
          <cell r="K76">
            <v>1982221.819502517</v>
          </cell>
        </row>
        <row r="77">
          <cell r="B77">
            <v>3412128</v>
          </cell>
          <cell r="C77">
            <v>77664.17249999999</v>
          </cell>
          <cell r="D77">
            <v>1569729.7406323063</v>
          </cell>
          <cell r="E77">
            <v>12494.729438202248</v>
          </cell>
          <cell r="F77">
            <v>1557235.011194104</v>
          </cell>
          <cell r="I77">
            <v>0</v>
          </cell>
          <cell r="J77">
            <v>0</v>
          </cell>
          <cell r="K77">
            <v>1634899.1836941042</v>
          </cell>
        </row>
        <row r="78">
          <cell r="B78">
            <v>3412166</v>
          </cell>
          <cell r="C78">
            <v>96665.1525</v>
          </cell>
          <cell r="D78">
            <v>1369423.4279494416</v>
          </cell>
          <cell r="E78">
            <v>10008.71</v>
          </cell>
          <cell r="F78">
            <v>1359414.7179494416</v>
          </cell>
          <cell r="I78">
            <v>0</v>
          </cell>
          <cell r="J78">
            <v>0</v>
          </cell>
          <cell r="K78">
            <v>1456079.8704494417</v>
          </cell>
        </row>
        <row r="79">
          <cell r="B79">
            <v>3412009</v>
          </cell>
          <cell r="C79">
            <v>109348.79999999999</v>
          </cell>
          <cell r="D79">
            <v>2634607.04</v>
          </cell>
          <cell r="E79">
            <v>27870.46126213592</v>
          </cell>
          <cell r="F79">
            <v>2606736.5787378643</v>
          </cell>
          <cell r="I79">
            <v>0</v>
          </cell>
          <cell r="J79">
            <v>0</v>
          </cell>
          <cell r="K79">
            <v>2716085.378737864</v>
          </cell>
        </row>
        <row r="80">
          <cell r="B80" t="str">
            <v>=</v>
          </cell>
          <cell r="C80" t="str">
            <v>=</v>
          </cell>
          <cell r="D80" t="str">
            <v>=</v>
          </cell>
          <cell r="E80" t="str">
            <v>=</v>
          </cell>
          <cell r="F80" t="str">
            <v>=</v>
          </cell>
          <cell r="G80" t="str">
            <v>=</v>
          </cell>
          <cell r="H80" t="str">
            <v>=</v>
          </cell>
          <cell r="I80" t="str">
            <v>=</v>
          </cell>
          <cell r="J80" t="str">
            <v>=</v>
          </cell>
          <cell r="K80" t="str">
            <v>=</v>
          </cell>
        </row>
        <row r="81">
          <cell r="C81">
            <v>5528333.5819</v>
          </cell>
          <cell r="D81">
            <v>93907684.12408127</v>
          </cell>
          <cell r="E81">
            <v>867617.2537946604</v>
          </cell>
          <cell r="F81">
            <v>93040066.87028663</v>
          </cell>
          <cell r="G81">
            <v>1076000</v>
          </cell>
          <cell r="H81">
            <v>1159530</v>
          </cell>
          <cell r="I81">
            <v>2235530</v>
          </cell>
          <cell r="J81">
            <v>0</v>
          </cell>
          <cell r="K81">
            <v>100803930.45218661</v>
          </cell>
        </row>
        <row r="82">
          <cell r="B82" t="str">
            <v>=</v>
          </cell>
          <cell r="C82" t="str">
            <v>=</v>
          </cell>
          <cell r="D82" t="str">
            <v>=</v>
          </cell>
          <cell r="E82" t="str">
            <v>=</v>
          </cell>
          <cell r="F82" t="str">
            <v>=</v>
          </cell>
          <cell r="G82" t="str">
            <v>=</v>
          </cell>
          <cell r="H82" t="str">
            <v>=</v>
          </cell>
          <cell r="I82" t="str">
            <v>=</v>
          </cell>
          <cell r="J82" t="str">
            <v>=</v>
          </cell>
          <cell r="K82" t="str">
            <v>=</v>
          </cell>
        </row>
        <row r="85">
          <cell r="B85">
            <v>3413329</v>
          </cell>
          <cell r="C85">
            <v>0</v>
          </cell>
          <cell r="D85">
            <v>1774397.255424</v>
          </cell>
          <cell r="E85">
            <v>18744.374117647058</v>
          </cell>
          <cell r="F85">
            <v>1755652.881306353</v>
          </cell>
          <cell r="I85">
            <v>0</v>
          </cell>
          <cell r="J85">
            <v>0</v>
          </cell>
          <cell r="K85">
            <v>1755652.881306353</v>
          </cell>
        </row>
        <row r="86">
          <cell r="B86">
            <v>3412232</v>
          </cell>
          <cell r="C86">
            <v>57704.61</v>
          </cell>
          <cell r="D86">
            <v>1229762.5904455166</v>
          </cell>
          <cell r="E86">
            <v>9965.130452261306</v>
          </cell>
          <cell r="F86">
            <v>1219797.4599932553</v>
          </cell>
          <cell r="I86">
            <v>0</v>
          </cell>
          <cell r="J86">
            <v>0</v>
          </cell>
          <cell r="K86">
            <v>1277502.0699932554</v>
          </cell>
        </row>
        <row r="87">
          <cell r="B87">
            <v>3413310</v>
          </cell>
          <cell r="C87">
            <v>100392.03</v>
          </cell>
          <cell r="D87">
            <v>1672233.8455</v>
          </cell>
          <cell r="E87">
            <v>16732.24886597938</v>
          </cell>
          <cell r="F87">
            <v>1655501.5966340206</v>
          </cell>
          <cell r="I87">
            <v>0</v>
          </cell>
          <cell r="J87">
            <v>0</v>
          </cell>
          <cell r="K87">
            <v>1755893.6266340206</v>
          </cell>
        </row>
        <row r="88">
          <cell r="B88">
            <v>3413327</v>
          </cell>
          <cell r="C88">
            <v>0</v>
          </cell>
          <cell r="D88">
            <v>897329.3743205678</v>
          </cell>
          <cell r="E88">
            <v>9342.840566037736</v>
          </cell>
          <cell r="F88">
            <v>887986.5337545301</v>
          </cell>
          <cell r="I88">
            <v>0</v>
          </cell>
          <cell r="J88">
            <v>0</v>
          </cell>
          <cell r="K88">
            <v>887986.5337545301</v>
          </cell>
        </row>
        <row r="89">
          <cell r="B89" t="str">
            <v>=</v>
          </cell>
          <cell r="C89" t="str">
            <v>=</v>
          </cell>
          <cell r="D89" t="str">
            <v>=</v>
          </cell>
          <cell r="E89" t="str">
            <v>=</v>
          </cell>
          <cell r="F89" t="str">
            <v>=</v>
          </cell>
          <cell r="G89" t="str">
            <v>=</v>
          </cell>
          <cell r="H89" t="str">
            <v>=</v>
          </cell>
          <cell r="I89" t="str">
            <v>=</v>
          </cell>
          <cell r="J89" t="str">
            <v>=</v>
          </cell>
          <cell r="K89" t="str">
            <v>=</v>
          </cell>
        </row>
        <row r="90">
          <cell r="C90">
            <v>158096.64</v>
          </cell>
          <cell r="D90">
            <v>5573723.065690084</v>
          </cell>
          <cell r="E90">
            <v>54784.59400192548</v>
          </cell>
          <cell r="F90">
            <v>5518938.47168816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5677035.111688159</v>
          </cell>
        </row>
        <row r="91">
          <cell r="B91" t="str">
            <v>=</v>
          </cell>
          <cell r="C91" t="str">
            <v>=</v>
          </cell>
          <cell r="D91" t="str">
            <v>=</v>
          </cell>
          <cell r="E91" t="str">
            <v>=</v>
          </cell>
          <cell r="F91" t="str">
            <v>=</v>
          </cell>
          <cell r="G91" t="str">
            <v>=</v>
          </cell>
          <cell r="H91" t="str">
            <v>=</v>
          </cell>
          <cell r="I91" t="str">
            <v>=</v>
          </cell>
          <cell r="J91" t="str">
            <v>=</v>
          </cell>
          <cell r="K91" t="str">
            <v>=</v>
          </cell>
        </row>
        <row r="94">
          <cell r="B94">
            <v>3413965</v>
          </cell>
          <cell r="C94">
            <v>115092.58049999998</v>
          </cell>
          <cell r="D94">
            <v>2051220.2281336593</v>
          </cell>
          <cell r="E94">
            <v>18722.82923076923</v>
          </cell>
          <cell r="F94">
            <v>2032497.39890289</v>
          </cell>
          <cell r="I94">
            <v>0</v>
          </cell>
          <cell r="J94">
            <v>0</v>
          </cell>
          <cell r="K94">
            <v>2147589.97940289</v>
          </cell>
        </row>
        <row r="95">
          <cell r="B95">
            <v>3413001</v>
          </cell>
          <cell r="C95">
            <v>77760</v>
          </cell>
          <cell r="D95">
            <v>1299726.897405638</v>
          </cell>
          <cell r="E95">
            <v>12298.16346473029</v>
          </cell>
          <cell r="F95">
            <v>1287428.7339409075</v>
          </cell>
          <cell r="I95">
            <v>0</v>
          </cell>
          <cell r="J95">
            <v>0</v>
          </cell>
          <cell r="K95">
            <v>1365188.7339409075</v>
          </cell>
        </row>
        <row r="96">
          <cell r="B96">
            <v>3412004</v>
          </cell>
          <cell r="C96">
            <v>90405.885</v>
          </cell>
          <cell r="D96">
            <v>2089677.7319109917</v>
          </cell>
          <cell r="E96">
            <v>18522.07881773399</v>
          </cell>
          <cell r="F96">
            <v>2071155.6530932577</v>
          </cell>
          <cell r="I96">
            <v>0</v>
          </cell>
          <cell r="J96">
            <v>0</v>
          </cell>
          <cell r="K96">
            <v>2161561.5380932577</v>
          </cell>
        </row>
        <row r="97">
          <cell r="B97">
            <v>3413015</v>
          </cell>
          <cell r="C97">
            <v>27208.649999999998</v>
          </cell>
          <cell r="D97">
            <v>885901.41</v>
          </cell>
          <cell r="E97">
            <v>7793.642011173183</v>
          </cell>
          <cell r="F97">
            <v>878107.7679888268</v>
          </cell>
          <cell r="I97">
            <v>0</v>
          </cell>
          <cell r="J97">
            <v>0</v>
          </cell>
          <cell r="K97">
            <v>905316.4179888269</v>
          </cell>
        </row>
        <row r="98">
          <cell r="B98" t="str">
            <v>=</v>
          </cell>
          <cell r="C98" t="str">
            <v>=</v>
          </cell>
          <cell r="D98" t="str">
            <v>=</v>
          </cell>
          <cell r="E98" t="str">
            <v>=</v>
          </cell>
          <cell r="F98" t="str">
            <v>=</v>
          </cell>
          <cell r="G98" t="str">
            <v>=</v>
          </cell>
          <cell r="H98" t="str">
            <v>=</v>
          </cell>
          <cell r="I98" t="str">
            <v>=</v>
          </cell>
          <cell r="J98" t="str">
            <v>=</v>
          </cell>
          <cell r="K98" t="str">
            <v>=</v>
          </cell>
        </row>
        <row r="99">
          <cell r="C99">
            <v>310467.1155</v>
          </cell>
          <cell r="D99">
            <v>6326526.267450289</v>
          </cell>
          <cell r="E99">
            <v>57336.7135244067</v>
          </cell>
          <cell r="F99">
            <v>6269189.553925882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6579656.6694258815</v>
          </cell>
        </row>
        <row r="100">
          <cell r="B100" t="str">
            <v>=</v>
          </cell>
          <cell r="C100" t="str">
            <v>=</v>
          </cell>
          <cell r="D100" t="str">
            <v>=</v>
          </cell>
          <cell r="E100" t="str">
            <v>=</v>
          </cell>
          <cell r="F100" t="str">
            <v>=</v>
          </cell>
          <cell r="G100" t="str">
            <v>=</v>
          </cell>
          <cell r="H100" t="str">
            <v>=</v>
          </cell>
          <cell r="I100" t="str">
            <v>=</v>
          </cell>
          <cell r="J100" t="str">
            <v>=</v>
          </cell>
          <cell r="K100" t="str">
            <v>=</v>
          </cell>
        </row>
        <row r="103">
          <cell r="B103">
            <v>3412006</v>
          </cell>
          <cell r="C103">
            <v>103510.845</v>
          </cell>
          <cell r="D103">
            <v>1991479.119707744</v>
          </cell>
          <cell r="E103">
            <v>19004.72048780488</v>
          </cell>
          <cell r="F103">
            <v>1972474.3992199393</v>
          </cell>
          <cell r="G103">
            <v>148000</v>
          </cell>
          <cell r="H103">
            <v>151900</v>
          </cell>
          <cell r="I103">
            <v>299900</v>
          </cell>
          <cell r="J103">
            <v>0</v>
          </cell>
          <cell r="K103">
            <v>2375885.244219939</v>
          </cell>
        </row>
        <row r="104">
          <cell r="B104">
            <v>3412025</v>
          </cell>
          <cell r="C104">
            <v>236106.21</v>
          </cell>
          <cell r="D104">
            <v>2803306.0799999996</v>
          </cell>
          <cell r="E104">
            <v>29981.86365994236</v>
          </cell>
          <cell r="F104">
            <v>2773324.216340057</v>
          </cell>
          <cell r="I104">
            <v>0</v>
          </cell>
          <cell r="J104">
            <v>0</v>
          </cell>
          <cell r="K104">
            <v>3009430.426340057</v>
          </cell>
        </row>
        <row r="105">
          <cell r="B105">
            <v>3413507</v>
          </cell>
          <cell r="C105">
            <v>0</v>
          </cell>
          <cell r="D105">
            <v>1740973.117</v>
          </cell>
          <cell r="E105">
            <v>18554.365576923075</v>
          </cell>
          <cell r="F105">
            <v>1722418.751423077</v>
          </cell>
          <cell r="I105">
            <v>0</v>
          </cell>
          <cell r="J105">
            <v>0</v>
          </cell>
          <cell r="K105">
            <v>1722418.751423077</v>
          </cell>
        </row>
        <row r="106">
          <cell r="B106">
            <v>3413512</v>
          </cell>
          <cell r="C106">
            <v>75146.265</v>
          </cell>
          <cell r="D106">
            <v>974403.8264610843</v>
          </cell>
          <cell r="E106">
            <v>8025.054576271186</v>
          </cell>
          <cell r="F106">
            <v>966378.7718848131</v>
          </cell>
          <cell r="I106">
            <v>0</v>
          </cell>
          <cell r="J106">
            <v>0</v>
          </cell>
          <cell r="K106">
            <v>1041525.0368848131</v>
          </cell>
        </row>
        <row r="107">
          <cell r="B107">
            <v>3412176</v>
          </cell>
          <cell r="C107">
            <v>35138.3175</v>
          </cell>
          <cell r="D107">
            <v>1153769.1780345156</v>
          </cell>
          <cell r="E107">
            <v>9415.221990950227</v>
          </cell>
          <cell r="F107">
            <v>1144353.9560435654</v>
          </cell>
          <cell r="I107">
            <v>0</v>
          </cell>
          <cell r="J107">
            <v>0</v>
          </cell>
          <cell r="K107">
            <v>1179492.2735435653</v>
          </cell>
        </row>
        <row r="108">
          <cell r="B108">
            <v>3413513</v>
          </cell>
          <cell r="C108">
            <v>102543.9</v>
          </cell>
          <cell r="D108">
            <v>1424031.9405</v>
          </cell>
          <cell r="E108">
            <v>13742.341475409834</v>
          </cell>
          <cell r="F108">
            <v>1410289.59902459</v>
          </cell>
          <cell r="I108">
            <v>0</v>
          </cell>
          <cell r="J108">
            <v>0</v>
          </cell>
          <cell r="K108">
            <v>1512833.49902459</v>
          </cell>
        </row>
        <row r="109">
          <cell r="B109">
            <v>3413514</v>
          </cell>
          <cell r="C109">
            <v>99180.711</v>
          </cell>
          <cell r="D109">
            <v>951508.1011393848</v>
          </cell>
          <cell r="E109">
            <v>8642.254864864864</v>
          </cell>
          <cell r="F109">
            <v>942865.8462745199</v>
          </cell>
          <cell r="I109">
            <v>0</v>
          </cell>
          <cell r="J109">
            <v>0</v>
          </cell>
          <cell r="K109">
            <v>1042046.5572745199</v>
          </cell>
        </row>
        <row r="110">
          <cell r="B110">
            <v>3413516</v>
          </cell>
          <cell r="C110">
            <v>0</v>
          </cell>
          <cell r="D110">
            <v>1745277.556</v>
          </cell>
          <cell r="E110">
            <v>18588.90229665072</v>
          </cell>
          <cell r="F110">
            <v>1726688.6537033494</v>
          </cell>
          <cell r="I110">
            <v>0</v>
          </cell>
          <cell r="J110">
            <v>0</v>
          </cell>
          <cell r="K110">
            <v>1726688.6537033494</v>
          </cell>
        </row>
        <row r="111">
          <cell r="B111">
            <v>3413960</v>
          </cell>
          <cell r="C111">
            <v>25944.6804</v>
          </cell>
          <cell r="D111">
            <v>1031392.2424999999</v>
          </cell>
          <cell r="E111">
            <v>8958.256649746192</v>
          </cell>
          <cell r="F111">
            <v>1022433.9858502537</v>
          </cell>
          <cell r="I111">
            <v>0</v>
          </cell>
          <cell r="J111">
            <v>0</v>
          </cell>
          <cell r="K111">
            <v>1048378.6662502537</v>
          </cell>
        </row>
        <row r="112">
          <cell r="B112">
            <v>3413511</v>
          </cell>
          <cell r="C112">
            <v>67454.286</v>
          </cell>
          <cell r="D112">
            <v>1068966.7789999999</v>
          </cell>
          <cell r="E112">
            <v>9525.639668246446</v>
          </cell>
          <cell r="F112">
            <v>1059441.1393317534</v>
          </cell>
          <cell r="I112">
            <v>0</v>
          </cell>
          <cell r="J112">
            <v>0</v>
          </cell>
          <cell r="K112">
            <v>1126895.4253317534</v>
          </cell>
        </row>
        <row r="113">
          <cell r="B113">
            <v>3412239</v>
          </cell>
          <cell r="C113">
            <v>57868.95</v>
          </cell>
          <cell r="D113">
            <v>1012317.3775000001</v>
          </cell>
          <cell r="E113">
            <v>9395.364242424243</v>
          </cell>
          <cell r="F113">
            <v>1002922.0132575758</v>
          </cell>
          <cell r="I113">
            <v>0</v>
          </cell>
          <cell r="J113">
            <v>0</v>
          </cell>
          <cell r="K113">
            <v>1060790.9632575759</v>
          </cell>
        </row>
        <row r="114">
          <cell r="B114">
            <v>3413599</v>
          </cell>
          <cell r="C114">
            <v>0</v>
          </cell>
          <cell r="D114">
            <v>782515.064</v>
          </cell>
          <cell r="E114">
            <v>6793.8492857142855</v>
          </cell>
          <cell r="F114">
            <v>775721.2147142857</v>
          </cell>
          <cell r="I114">
            <v>0</v>
          </cell>
          <cell r="J114">
            <v>0</v>
          </cell>
          <cell r="K114">
            <v>775721.2147142857</v>
          </cell>
        </row>
        <row r="115">
          <cell r="B115">
            <v>3413523</v>
          </cell>
          <cell r="C115">
            <v>154301.955</v>
          </cell>
          <cell r="D115">
            <v>1794462.9695326178</v>
          </cell>
          <cell r="E115">
            <v>14418.226204620463</v>
          </cell>
          <cell r="F115">
            <v>1780044.7433279974</v>
          </cell>
          <cell r="I115">
            <v>0</v>
          </cell>
          <cell r="J115">
            <v>0</v>
          </cell>
          <cell r="K115">
            <v>1934346.6983279975</v>
          </cell>
        </row>
        <row r="116">
          <cell r="B116">
            <v>3413541</v>
          </cell>
          <cell r="C116">
            <v>0</v>
          </cell>
          <cell r="D116">
            <v>1751322.319</v>
          </cell>
          <cell r="E116">
            <v>18524.23</v>
          </cell>
          <cell r="F116">
            <v>1732798.089</v>
          </cell>
          <cell r="I116">
            <v>0</v>
          </cell>
          <cell r="J116">
            <v>0</v>
          </cell>
          <cell r="K116">
            <v>1732798.089</v>
          </cell>
        </row>
        <row r="117">
          <cell r="B117">
            <v>3416034</v>
          </cell>
          <cell r="D117">
            <v>957122.319</v>
          </cell>
          <cell r="E117">
            <v>10104.125454545452</v>
          </cell>
          <cell r="F117">
            <v>947018.1935454545</v>
          </cell>
          <cell r="I117">
            <v>0</v>
          </cell>
          <cell r="J117">
            <v>0</v>
          </cell>
          <cell r="K117">
            <v>947018.1935454545</v>
          </cell>
        </row>
        <row r="118">
          <cell r="B118">
            <v>3413528</v>
          </cell>
          <cell r="C118">
            <v>62513.615999999995</v>
          </cell>
          <cell r="D118">
            <v>912767.6328932538</v>
          </cell>
          <cell r="E118">
            <v>7435.856449704141</v>
          </cell>
          <cell r="F118">
            <v>905331.7764435497</v>
          </cell>
          <cell r="I118">
            <v>0</v>
          </cell>
          <cell r="J118">
            <v>0</v>
          </cell>
          <cell r="K118">
            <v>967845.3924435497</v>
          </cell>
        </row>
        <row r="119">
          <cell r="B119">
            <v>3413601</v>
          </cell>
          <cell r="C119">
            <v>68598.56249999999</v>
          </cell>
          <cell r="D119">
            <v>1050989.9870117037</v>
          </cell>
          <cell r="E119">
            <v>9260.89</v>
          </cell>
          <cell r="F119">
            <v>1041729.0970117036</v>
          </cell>
          <cell r="I119">
            <v>0</v>
          </cell>
          <cell r="J119">
            <v>0</v>
          </cell>
          <cell r="K119">
            <v>1110327.6595117035</v>
          </cell>
        </row>
        <row r="120">
          <cell r="B120">
            <v>3413644</v>
          </cell>
          <cell r="C120">
            <v>64655.967</v>
          </cell>
          <cell r="D120">
            <v>1598055.3716377495</v>
          </cell>
          <cell r="E120">
            <v>14341.083595505617</v>
          </cell>
          <cell r="F120">
            <v>1583714.2880422438</v>
          </cell>
          <cell r="I120">
            <v>0</v>
          </cell>
          <cell r="J120">
            <v>0</v>
          </cell>
          <cell r="K120">
            <v>1648370.2550422437</v>
          </cell>
        </row>
        <row r="121">
          <cell r="B121">
            <v>3413631</v>
          </cell>
          <cell r="C121">
            <v>0</v>
          </cell>
          <cell r="D121">
            <v>872640.3365</v>
          </cell>
          <cell r="E121">
            <v>9180.63</v>
          </cell>
          <cell r="F121">
            <v>863459.7065</v>
          </cell>
          <cell r="I121">
            <v>0</v>
          </cell>
          <cell r="J121">
            <v>0</v>
          </cell>
          <cell r="K121">
            <v>863459.7065</v>
          </cell>
        </row>
        <row r="122">
          <cell r="B122">
            <v>3413543</v>
          </cell>
          <cell r="C122">
            <v>114176.7</v>
          </cell>
          <cell r="D122">
            <v>1698278.048</v>
          </cell>
          <cell r="E122">
            <v>18056.671875</v>
          </cell>
          <cell r="F122">
            <v>1680221.376125</v>
          </cell>
          <cell r="I122">
            <v>0</v>
          </cell>
          <cell r="J122">
            <v>0</v>
          </cell>
          <cell r="K122">
            <v>1794398.076125</v>
          </cell>
        </row>
        <row r="123">
          <cell r="B123">
            <v>3413547</v>
          </cell>
          <cell r="C123">
            <v>0</v>
          </cell>
          <cell r="D123">
            <v>1154855.6175</v>
          </cell>
          <cell r="E123">
            <v>10975.777593360997</v>
          </cell>
          <cell r="F123">
            <v>1143879.839906639</v>
          </cell>
          <cell r="I123">
            <v>0</v>
          </cell>
          <cell r="J123">
            <v>0</v>
          </cell>
          <cell r="K123">
            <v>1143879.839906639</v>
          </cell>
        </row>
        <row r="124">
          <cell r="B124">
            <v>3413632</v>
          </cell>
          <cell r="C124">
            <v>112537.04999999999</v>
          </cell>
          <cell r="D124">
            <v>848238.6449740098</v>
          </cell>
          <cell r="E124">
            <v>7863.826149425287</v>
          </cell>
          <cell r="F124">
            <v>840374.8188245846</v>
          </cell>
          <cell r="I124">
            <v>0</v>
          </cell>
          <cell r="J124">
            <v>0</v>
          </cell>
          <cell r="K124">
            <v>952911.8688245846</v>
          </cell>
        </row>
        <row r="125">
          <cell r="B125">
            <v>3413548</v>
          </cell>
          <cell r="C125">
            <v>0</v>
          </cell>
          <cell r="D125">
            <v>937178.7840000001</v>
          </cell>
          <cell r="E125">
            <v>8911.41641025641</v>
          </cell>
          <cell r="F125">
            <v>928267.3675897437</v>
          </cell>
          <cell r="I125">
            <v>0</v>
          </cell>
          <cell r="J125">
            <v>0</v>
          </cell>
          <cell r="K125">
            <v>928267.3675897437</v>
          </cell>
        </row>
        <row r="126">
          <cell r="B126">
            <v>3413024</v>
          </cell>
          <cell r="C126">
            <v>112494.6375</v>
          </cell>
          <cell r="D126">
            <v>1719382.5491022235</v>
          </cell>
          <cell r="E126">
            <v>15685.835779036825</v>
          </cell>
          <cell r="F126">
            <v>1703696.7133231866</v>
          </cell>
          <cell r="I126">
            <v>0</v>
          </cell>
          <cell r="J126">
            <v>0</v>
          </cell>
          <cell r="K126">
            <v>1816191.3508231866</v>
          </cell>
        </row>
        <row r="127">
          <cell r="B127">
            <v>3413550</v>
          </cell>
          <cell r="C127">
            <v>38163.689999999995</v>
          </cell>
          <cell r="D127">
            <v>1027643.0345</v>
          </cell>
          <cell r="E127">
            <v>8815.725870646766</v>
          </cell>
          <cell r="F127">
            <v>1018827.3086293532</v>
          </cell>
          <cell r="I127">
            <v>0</v>
          </cell>
          <cell r="J127">
            <v>0</v>
          </cell>
          <cell r="K127">
            <v>1056990.9986293532</v>
          </cell>
        </row>
        <row r="128">
          <cell r="B128">
            <v>3413551</v>
          </cell>
          <cell r="C128">
            <v>68262.825</v>
          </cell>
          <cell r="D128">
            <v>1039449.188</v>
          </cell>
          <cell r="E128">
            <v>9258.474999999999</v>
          </cell>
          <cell r="F128">
            <v>1030190.713</v>
          </cell>
          <cell r="I128">
            <v>0</v>
          </cell>
          <cell r="J128">
            <v>0</v>
          </cell>
          <cell r="K128">
            <v>1098453.538</v>
          </cell>
        </row>
        <row r="129">
          <cell r="B129">
            <v>3413527</v>
          </cell>
          <cell r="C129">
            <v>65537.883</v>
          </cell>
          <cell r="D129">
            <v>907771.9367553884</v>
          </cell>
          <cell r="E129">
            <v>7757.928888888889</v>
          </cell>
          <cell r="F129">
            <v>900014.0078664995</v>
          </cell>
          <cell r="I129">
            <v>0</v>
          </cell>
          <cell r="J129">
            <v>0</v>
          </cell>
          <cell r="K129">
            <v>965551.8908664995</v>
          </cell>
        </row>
        <row r="130">
          <cell r="B130">
            <v>3413552</v>
          </cell>
          <cell r="C130">
            <v>0</v>
          </cell>
          <cell r="D130">
            <v>2058949.5349480605</v>
          </cell>
          <cell r="E130">
            <v>19944.183396226417</v>
          </cell>
          <cell r="F130">
            <v>2039005.351551834</v>
          </cell>
          <cell r="I130">
            <v>0</v>
          </cell>
          <cell r="J130">
            <v>0</v>
          </cell>
          <cell r="K130">
            <v>2039005.351551834</v>
          </cell>
        </row>
        <row r="131">
          <cell r="B131">
            <v>3413553</v>
          </cell>
          <cell r="C131">
            <v>222622.59</v>
          </cell>
          <cell r="D131">
            <v>1701348.920140676</v>
          </cell>
          <cell r="E131">
            <v>15881.270374639771</v>
          </cell>
          <cell r="F131">
            <v>1685467.6497660363</v>
          </cell>
          <cell r="I131">
            <v>0</v>
          </cell>
          <cell r="J131">
            <v>0</v>
          </cell>
          <cell r="K131">
            <v>1908090.2397660364</v>
          </cell>
        </row>
        <row r="132">
          <cell r="B132">
            <v>3413633</v>
          </cell>
          <cell r="C132">
            <v>66227.21759999999</v>
          </cell>
          <cell r="D132">
            <v>974901.132</v>
          </cell>
          <cell r="E132">
            <v>8840.268706467661</v>
          </cell>
          <cell r="F132">
            <v>966060.8632935323</v>
          </cell>
          <cell r="I132">
            <v>0</v>
          </cell>
          <cell r="J132">
            <v>0</v>
          </cell>
          <cell r="K132">
            <v>1032288.0808935323</v>
          </cell>
        </row>
        <row r="133">
          <cell r="B133">
            <v>3413558</v>
          </cell>
          <cell r="C133">
            <v>0</v>
          </cell>
          <cell r="D133">
            <v>1264330.0134394509</v>
          </cell>
          <cell r="E133">
            <v>8737.234285714287</v>
          </cell>
          <cell r="F133">
            <v>1255592.7791537365</v>
          </cell>
          <cell r="I133">
            <v>0</v>
          </cell>
          <cell r="J133">
            <v>0</v>
          </cell>
          <cell r="K133">
            <v>1255592.7791537365</v>
          </cell>
        </row>
        <row r="134">
          <cell r="B134">
            <v>3412234</v>
          </cell>
          <cell r="C134">
            <v>313295.89499999996</v>
          </cell>
          <cell r="D134">
            <v>2098386.1115721264</v>
          </cell>
          <cell r="E134">
            <v>17828.439473684208</v>
          </cell>
          <cell r="F134">
            <v>2080557.6720984422</v>
          </cell>
          <cell r="I134">
            <v>0</v>
          </cell>
          <cell r="J134">
            <v>0</v>
          </cell>
          <cell r="K134">
            <v>2393853.567098442</v>
          </cell>
        </row>
        <row r="135">
          <cell r="B135">
            <v>3412233</v>
          </cell>
          <cell r="C135">
            <v>0</v>
          </cell>
          <cell r="D135">
            <v>1933402.205966953</v>
          </cell>
          <cell r="E135">
            <v>18743.705555555553</v>
          </cell>
          <cell r="F135">
            <v>1914658.5004113973</v>
          </cell>
          <cell r="I135">
            <v>0</v>
          </cell>
          <cell r="J135">
            <v>0</v>
          </cell>
          <cell r="K135">
            <v>1914658.5004113973</v>
          </cell>
        </row>
        <row r="136">
          <cell r="B136">
            <v>3413571</v>
          </cell>
          <cell r="C136">
            <v>81546.951</v>
          </cell>
          <cell r="D136">
            <v>2095056.3080399735</v>
          </cell>
          <cell r="E136">
            <v>17399.349489795917</v>
          </cell>
          <cell r="F136">
            <v>2077656.9585501775</v>
          </cell>
          <cell r="I136">
            <v>0</v>
          </cell>
          <cell r="J136">
            <v>0</v>
          </cell>
          <cell r="K136">
            <v>2159203.9095501774</v>
          </cell>
        </row>
        <row r="137">
          <cell r="B137">
            <v>3413573</v>
          </cell>
          <cell r="C137">
            <v>80939.09999999999</v>
          </cell>
          <cell r="D137">
            <v>917686.2400367217</v>
          </cell>
          <cell r="E137">
            <v>6790.084905660377</v>
          </cell>
          <cell r="F137">
            <v>910896.1551310613</v>
          </cell>
          <cell r="I137">
            <v>0</v>
          </cell>
          <cell r="J137">
            <v>0</v>
          </cell>
          <cell r="K137">
            <v>991835.2551310613</v>
          </cell>
        </row>
        <row r="138">
          <cell r="B138">
            <v>3412037</v>
          </cell>
          <cell r="C138">
            <v>131093.09999999998</v>
          </cell>
          <cell r="D138">
            <v>2402157.5779999997</v>
          </cell>
          <cell r="E138">
            <v>24942.16955985915</v>
          </cell>
          <cell r="F138">
            <v>2377215.4084401405</v>
          </cell>
          <cell r="I138">
            <v>0</v>
          </cell>
          <cell r="J138">
            <v>0</v>
          </cell>
          <cell r="K138">
            <v>2508308.5084401406</v>
          </cell>
        </row>
        <row r="139">
          <cell r="B139">
            <v>3413635</v>
          </cell>
          <cell r="C139">
            <v>0</v>
          </cell>
          <cell r="D139">
            <v>1681868.32</v>
          </cell>
          <cell r="E139">
            <v>17870.452474489797</v>
          </cell>
          <cell r="F139">
            <v>1663997.8675255103</v>
          </cell>
          <cell r="I139">
            <v>0</v>
          </cell>
          <cell r="J139">
            <v>0</v>
          </cell>
          <cell r="K139">
            <v>1663997.8675255103</v>
          </cell>
        </row>
        <row r="140">
          <cell r="B140">
            <v>3413582</v>
          </cell>
          <cell r="C140">
            <v>75416.23499999999</v>
          </cell>
          <cell r="D140">
            <v>1231375.8683345434</v>
          </cell>
          <cell r="E140">
            <v>9399.271831683169</v>
          </cell>
          <cell r="F140">
            <v>1221976.5965028603</v>
          </cell>
          <cell r="I140">
            <v>0</v>
          </cell>
          <cell r="J140">
            <v>0</v>
          </cell>
          <cell r="K140">
            <v>1297392.8315028604</v>
          </cell>
        </row>
        <row r="141">
          <cell r="B141">
            <v>3413584</v>
          </cell>
          <cell r="C141">
            <v>0</v>
          </cell>
          <cell r="D141">
            <v>2076708.5056</v>
          </cell>
          <cell r="E141">
            <v>22260.728000000003</v>
          </cell>
          <cell r="F141">
            <v>2054447.7776000001</v>
          </cell>
          <cell r="I141">
            <v>0</v>
          </cell>
          <cell r="J141">
            <v>0</v>
          </cell>
          <cell r="K141">
            <v>2054447.7776000001</v>
          </cell>
        </row>
        <row r="142">
          <cell r="B142">
            <v>3413606</v>
          </cell>
          <cell r="C142">
            <v>0</v>
          </cell>
          <cell r="D142">
            <v>1495554.0544</v>
          </cell>
          <cell r="E142">
            <v>15969.651249999997</v>
          </cell>
          <cell r="F142">
            <v>1479584.40315</v>
          </cell>
          <cell r="I142">
            <v>0</v>
          </cell>
          <cell r="J142">
            <v>0</v>
          </cell>
          <cell r="K142">
            <v>1479584.40315</v>
          </cell>
        </row>
        <row r="143">
          <cell r="B143">
            <v>3413588</v>
          </cell>
          <cell r="C143">
            <v>114710.886</v>
          </cell>
          <cell r="D143">
            <v>1040474.1368790127</v>
          </cell>
          <cell r="E143">
            <v>9603.13220657277</v>
          </cell>
          <cell r="F143">
            <v>1030871.0046724399</v>
          </cell>
          <cell r="I143">
            <v>0</v>
          </cell>
          <cell r="J143">
            <v>0</v>
          </cell>
          <cell r="K143">
            <v>1145581.89067244</v>
          </cell>
        </row>
        <row r="144">
          <cell r="B144">
            <v>3413967</v>
          </cell>
          <cell r="C144">
            <v>134164.7475</v>
          </cell>
          <cell r="D144">
            <v>2306547.0434928853</v>
          </cell>
          <cell r="E144">
            <v>20867.293200883</v>
          </cell>
          <cell r="F144">
            <v>2285679.750292002</v>
          </cell>
          <cell r="I144">
            <v>0</v>
          </cell>
          <cell r="J144">
            <v>0</v>
          </cell>
          <cell r="K144">
            <v>2419844.4977920023</v>
          </cell>
        </row>
        <row r="145">
          <cell r="B145">
            <v>3413963</v>
          </cell>
          <cell r="C145">
            <v>139953.771</v>
          </cell>
          <cell r="D145">
            <v>1637317.623320522</v>
          </cell>
          <cell r="E145">
            <v>13878.483870967742</v>
          </cell>
          <cell r="F145">
            <v>1623439.1394495543</v>
          </cell>
          <cell r="I145">
            <v>0</v>
          </cell>
          <cell r="J145">
            <v>0</v>
          </cell>
          <cell r="K145">
            <v>1763392.9104495542</v>
          </cell>
        </row>
        <row r="146">
          <cell r="B146">
            <v>3413594</v>
          </cell>
          <cell r="C146">
            <v>109261.833</v>
          </cell>
          <cell r="D146">
            <v>1100472.857057403</v>
          </cell>
          <cell r="E146">
            <v>9980.90263392857</v>
          </cell>
          <cell r="F146">
            <v>1090491.9544234746</v>
          </cell>
          <cell r="I146">
            <v>0</v>
          </cell>
          <cell r="J146">
            <v>0</v>
          </cell>
          <cell r="K146">
            <v>1199753.7874234747</v>
          </cell>
        </row>
        <row r="147">
          <cell r="B147" t="str">
            <v>=</v>
          </cell>
          <cell r="C147" t="str">
            <v>=</v>
          </cell>
          <cell r="D147" t="str">
            <v>=</v>
          </cell>
          <cell r="E147" t="str">
            <v>=</v>
          </cell>
          <cell r="F147" t="str">
            <v>=</v>
          </cell>
          <cell r="G147" t="str">
            <v>=</v>
          </cell>
          <cell r="H147" t="str">
            <v>=</v>
          </cell>
          <cell r="I147" t="str">
            <v>=</v>
          </cell>
          <cell r="J147" t="str">
            <v>=</v>
          </cell>
          <cell r="K147" t="str">
            <v>=</v>
          </cell>
        </row>
        <row r="148">
          <cell r="C148">
            <v>3133369.377</v>
          </cell>
          <cell r="D148">
            <v>62966635.57347798</v>
          </cell>
          <cell r="E148">
            <v>590155.1552620677</v>
          </cell>
          <cell r="F148">
            <v>62376480.41821594</v>
          </cell>
          <cell r="G148">
            <v>148000</v>
          </cell>
          <cell r="H148">
            <v>151900</v>
          </cell>
          <cell r="I148">
            <v>299900</v>
          </cell>
          <cell r="J148">
            <v>0</v>
          </cell>
          <cell r="K148">
            <v>65809749.795215935</v>
          </cell>
        </row>
        <row r="149">
          <cell r="B149" t="str">
            <v>=</v>
          </cell>
          <cell r="C149" t="str">
            <v>=</v>
          </cell>
          <cell r="D149" t="str">
            <v>=</v>
          </cell>
          <cell r="E149" t="str">
            <v>=</v>
          </cell>
          <cell r="F149" t="str">
            <v>=</v>
          </cell>
          <cell r="G149" t="str">
            <v>=</v>
          </cell>
          <cell r="H149" t="str">
            <v>=</v>
          </cell>
          <cell r="I149" t="str">
            <v>=</v>
          </cell>
          <cell r="J149" t="str">
            <v>=</v>
          </cell>
          <cell r="K149" t="str">
            <v>=</v>
          </cell>
        </row>
        <row r="152">
          <cell r="B152">
            <v>3413956</v>
          </cell>
          <cell r="C152">
            <v>142200.44999999998</v>
          </cell>
          <cell r="D152">
            <v>1777913.568</v>
          </cell>
          <cell r="E152">
            <v>18800.93339578454</v>
          </cell>
          <cell r="F152">
            <v>1759112.6346042154</v>
          </cell>
          <cell r="I152">
            <v>0</v>
          </cell>
          <cell r="J152">
            <v>0</v>
          </cell>
          <cell r="K152">
            <v>1901313.0846042153</v>
          </cell>
        </row>
        <row r="153">
          <cell r="B153">
            <v>3413964</v>
          </cell>
          <cell r="C153">
            <v>69580.06499999999</v>
          </cell>
          <cell r="D153">
            <v>1185563.1394222644</v>
          </cell>
          <cell r="E153">
            <v>8331.400473372782</v>
          </cell>
          <cell r="F153">
            <v>1177231.7389488916</v>
          </cell>
          <cell r="I153">
            <v>0</v>
          </cell>
          <cell r="J153">
            <v>0</v>
          </cell>
          <cell r="K153">
            <v>1246811.8039488916</v>
          </cell>
        </row>
        <row r="157">
          <cell r="B157">
            <v>3415200</v>
          </cell>
          <cell r="C157">
            <v>0</v>
          </cell>
          <cell r="D157">
            <v>1828692.4309559471</v>
          </cell>
          <cell r="E157">
            <v>18848.225339578454</v>
          </cell>
          <cell r="F157">
            <v>1809844.2056163687</v>
          </cell>
          <cell r="I157">
            <v>0</v>
          </cell>
          <cell r="J157">
            <v>0</v>
          </cell>
          <cell r="K157">
            <v>1809844.2056163687</v>
          </cell>
        </row>
        <row r="158">
          <cell r="B158" t="str">
            <v>=</v>
          </cell>
          <cell r="C158" t="str">
            <v>=</v>
          </cell>
          <cell r="D158" t="str">
            <v>=</v>
          </cell>
          <cell r="E158" t="str">
            <v>=</v>
          </cell>
          <cell r="F158" t="str">
            <v>=</v>
          </cell>
          <cell r="G158" t="str">
            <v>=</v>
          </cell>
          <cell r="H158" t="str">
            <v>=</v>
          </cell>
          <cell r="I158" t="str">
            <v>=</v>
          </cell>
          <cell r="J158" t="str">
            <v>=</v>
          </cell>
          <cell r="K158" t="str">
            <v>=</v>
          </cell>
        </row>
        <row r="159">
          <cell r="C159">
            <v>12173627.615958067</v>
          </cell>
          <cell r="D159">
            <v>173566738.1690778</v>
          </cell>
          <cell r="E159">
            <v>1615874.275791796</v>
          </cell>
          <cell r="F159">
            <v>171950863.89328608</v>
          </cell>
          <cell r="G159">
            <v>1224000</v>
          </cell>
          <cell r="H159">
            <v>1311430</v>
          </cell>
          <cell r="I159">
            <v>2535430</v>
          </cell>
          <cell r="J159">
            <v>0</v>
          </cell>
          <cell r="K159">
            <v>186659921.50924408</v>
          </cell>
        </row>
        <row r="160">
          <cell r="B160" t="str">
            <v>=</v>
          </cell>
          <cell r="C160" t="str">
            <v>=</v>
          </cell>
          <cell r="D160" t="str">
            <v>=</v>
          </cell>
          <cell r="E160" t="str">
            <v>=</v>
          </cell>
          <cell r="F160" t="str">
            <v>=</v>
          </cell>
          <cell r="G160" t="str">
            <v>=</v>
          </cell>
          <cell r="H160" t="str">
            <v>=</v>
          </cell>
          <cell r="I160" t="str">
            <v>=</v>
          </cell>
          <cell r="J160" t="str">
            <v>=</v>
          </cell>
          <cell r="K160" t="str">
            <v>=</v>
          </cell>
        </row>
        <row r="163">
          <cell r="B163">
            <v>3414421</v>
          </cell>
          <cell r="C163">
            <v>0</v>
          </cell>
          <cell r="D163">
            <v>9066004.537925111</v>
          </cell>
          <cell r="E163">
            <v>27349.797314460593</v>
          </cell>
          <cell r="F163">
            <v>9038654.74061065</v>
          </cell>
          <cell r="I163">
            <v>0</v>
          </cell>
          <cell r="J163">
            <v>1397636</v>
          </cell>
          <cell r="K163">
            <v>10436290.74061065</v>
          </cell>
        </row>
        <row r="164">
          <cell r="B164">
            <v>3414425</v>
          </cell>
          <cell r="C164">
            <v>0</v>
          </cell>
          <cell r="D164">
            <v>6535193.658075376</v>
          </cell>
          <cell r="E164">
            <v>20251.330875763746</v>
          </cell>
          <cell r="F164">
            <v>6514942.327199613</v>
          </cell>
          <cell r="I164">
            <v>0</v>
          </cell>
          <cell r="J164">
            <v>1302010</v>
          </cell>
          <cell r="K164">
            <v>7816952.327199613</v>
          </cell>
        </row>
        <row r="165">
          <cell r="B165">
            <v>3414427</v>
          </cell>
          <cell r="C165">
            <v>0</v>
          </cell>
          <cell r="D165">
            <v>8094908.68304713</v>
          </cell>
          <cell r="E165">
            <v>25735.93151750973</v>
          </cell>
          <cell r="F165">
            <v>8069172.75152962</v>
          </cell>
          <cell r="I165">
            <v>0</v>
          </cell>
          <cell r="J165">
            <v>900134</v>
          </cell>
          <cell r="K165">
            <v>8969306.75152962</v>
          </cell>
        </row>
        <row r="166">
          <cell r="B166">
            <v>3414420</v>
          </cell>
          <cell r="C166">
            <v>0</v>
          </cell>
          <cell r="D166">
            <v>5567311.989758823</v>
          </cell>
          <cell r="E166">
            <v>16897.505036855033</v>
          </cell>
          <cell r="F166">
            <v>5550414.484721968</v>
          </cell>
          <cell r="I166">
            <v>0</v>
          </cell>
          <cell r="J166">
            <v>0</v>
          </cell>
          <cell r="K166">
            <v>5550414.484721968</v>
          </cell>
        </row>
        <row r="167">
          <cell r="B167">
            <v>3414429</v>
          </cell>
          <cell r="C167">
            <v>0</v>
          </cell>
          <cell r="D167">
            <v>6022231.207323499</v>
          </cell>
          <cell r="E167">
            <v>18067.867142857143</v>
          </cell>
          <cell r="F167">
            <v>6004163.340180642</v>
          </cell>
          <cell r="I167">
            <v>0</v>
          </cell>
          <cell r="J167">
            <v>652011.6666666666</v>
          </cell>
          <cell r="K167">
            <v>6656175.006847309</v>
          </cell>
        </row>
        <row r="168">
          <cell r="B168">
            <v>3414404</v>
          </cell>
          <cell r="C168">
            <v>0</v>
          </cell>
          <cell r="D168">
            <v>5866116.219761161</v>
          </cell>
          <cell r="E168">
            <v>18209.4573006135</v>
          </cell>
          <cell r="F168">
            <v>5847906.7624605475</v>
          </cell>
          <cell r="I168">
            <v>0</v>
          </cell>
          <cell r="J168">
            <v>347635</v>
          </cell>
          <cell r="K168">
            <v>6195541.7624605475</v>
          </cell>
        </row>
        <row r="169">
          <cell r="B169" t="str">
            <v>=</v>
          </cell>
          <cell r="C169" t="str">
            <v>=</v>
          </cell>
          <cell r="D169" t="str">
            <v>=</v>
          </cell>
          <cell r="E169" t="str">
            <v>=</v>
          </cell>
          <cell r="F169" t="str">
            <v>=</v>
          </cell>
          <cell r="G169" t="str">
            <v>=</v>
          </cell>
          <cell r="H169" t="str">
            <v>=</v>
          </cell>
          <cell r="I169" t="str">
            <v>=</v>
          </cell>
          <cell r="J169" t="str">
            <v>=</v>
          </cell>
          <cell r="K169" t="str">
            <v>=</v>
          </cell>
        </row>
        <row r="170">
          <cell r="C170">
            <v>0</v>
          </cell>
          <cell r="D170">
            <v>41151766.295891106</v>
          </cell>
          <cell r="E170">
            <v>126511.88918805974</v>
          </cell>
          <cell r="F170">
            <v>41025254.40670304</v>
          </cell>
          <cell r="G170">
            <v>0</v>
          </cell>
          <cell r="H170">
            <v>0</v>
          </cell>
          <cell r="I170">
            <v>0</v>
          </cell>
          <cell r="J170">
            <v>4599426.666666667</v>
          </cell>
          <cell r="K170">
            <v>45624681.073369704</v>
          </cell>
        </row>
        <row r="171">
          <cell r="B171" t="str">
            <v>=</v>
          </cell>
          <cell r="C171" t="str">
            <v>=</v>
          </cell>
          <cell r="D171" t="str">
            <v>=</v>
          </cell>
          <cell r="E171" t="str">
            <v>=</v>
          </cell>
          <cell r="F171" t="str">
            <v>=</v>
          </cell>
          <cell r="G171" t="str">
            <v>=</v>
          </cell>
          <cell r="H171" t="str">
            <v>=</v>
          </cell>
          <cell r="I171" t="str">
            <v>=</v>
          </cell>
          <cell r="J171" t="str">
            <v>=</v>
          </cell>
          <cell r="K171" t="str">
            <v>=</v>
          </cell>
        </row>
        <row r="174">
          <cell r="B174">
            <v>3414781</v>
          </cell>
          <cell r="C174">
            <v>0</v>
          </cell>
          <cell r="D174">
            <v>4696455.266628326</v>
          </cell>
          <cell r="E174">
            <v>15774.908918918922</v>
          </cell>
          <cell r="F174">
            <v>4680680.357709407</v>
          </cell>
          <cell r="I174">
            <v>0</v>
          </cell>
          <cell r="J174">
            <v>693693</v>
          </cell>
          <cell r="K174">
            <v>5374373.357709407</v>
          </cell>
        </row>
        <row r="175">
          <cell r="B175">
            <v>3415403</v>
          </cell>
          <cell r="C175">
            <v>0</v>
          </cell>
          <cell r="D175">
            <v>4815580.675838592</v>
          </cell>
          <cell r="E175">
            <v>15838.276129032256</v>
          </cell>
          <cell r="F175">
            <v>4799742.39970956</v>
          </cell>
          <cell r="I175">
            <v>0</v>
          </cell>
          <cell r="J175">
            <v>1055095.6666666667</v>
          </cell>
          <cell r="K175">
            <v>5854838.066376227</v>
          </cell>
        </row>
        <row r="176">
          <cell r="B176" t="str">
            <v>=</v>
          </cell>
          <cell r="C176" t="str">
            <v>=</v>
          </cell>
          <cell r="D176" t="str">
            <v>=</v>
          </cell>
          <cell r="E176" t="str">
            <v>=</v>
          </cell>
          <cell r="F176" t="str">
            <v>=</v>
          </cell>
          <cell r="G176" t="str">
            <v>=</v>
          </cell>
          <cell r="H176" t="str">
            <v>=</v>
          </cell>
          <cell r="I176" t="str">
            <v>=</v>
          </cell>
          <cell r="J176" t="str">
            <v>=</v>
          </cell>
          <cell r="K176" t="str">
            <v>=</v>
          </cell>
        </row>
        <row r="177">
          <cell r="C177">
            <v>0</v>
          </cell>
          <cell r="D177">
            <v>9512035.942466918</v>
          </cell>
          <cell r="E177">
            <v>31613.185047951178</v>
          </cell>
          <cell r="F177">
            <v>9480422.757418968</v>
          </cell>
          <cell r="G177">
            <v>0</v>
          </cell>
          <cell r="H177">
            <v>0</v>
          </cell>
          <cell r="I177">
            <v>0</v>
          </cell>
          <cell r="J177">
            <v>1748788.6666666667</v>
          </cell>
          <cell r="K177">
            <v>11229211.424085634</v>
          </cell>
        </row>
        <row r="178">
          <cell r="B178" t="str">
            <v>=</v>
          </cell>
          <cell r="C178" t="str">
            <v>=</v>
          </cell>
          <cell r="D178" t="str">
            <v>=</v>
          </cell>
          <cell r="E178" t="str">
            <v>=</v>
          </cell>
          <cell r="F178" t="str">
            <v>=</v>
          </cell>
          <cell r="G178" t="str">
            <v>=</v>
          </cell>
          <cell r="H178" t="str">
            <v>=</v>
          </cell>
          <cell r="I178" t="str">
            <v>=</v>
          </cell>
          <cell r="J178" t="str">
            <v>=</v>
          </cell>
          <cell r="K178" t="str">
            <v>=</v>
          </cell>
        </row>
        <row r="181">
          <cell r="B181">
            <v>3414690</v>
          </cell>
          <cell r="C181">
            <v>0</v>
          </cell>
          <cell r="D181">
            <v>3375940.300778235</v>
          </cell>
          <cell r="E181">
            <v>10954.05</v>
          </cell>
          <cell r="F181">
            <v>3364986.250778235</v>
          </cell>
          <cell r="I181">
            <v>0</v>
          </cell>
          <cell r="J181">
            <v>734863.3333333334</v>
          </cell>
          <cell r="K181">
            <v>4099849.5841115685</v>
          </cell>
        </row>
        <row r="182">
          <cell r="B182" t="str">
            <v>=</v>
          </cell>
          <cell r="C182" t="str">
            <v>=</v>
          </cell>
          <cell r="D182" t="str">
            <v>=</v>
          </cell>
          <cell r="E182" t="str">
            <v>=</v>
          </cell>
          <cell r="F182" t="str">
            <v>=</v>
          </cell>
          <cell r="G182" t="str">
            <v>=</v>
          </cell>
          <cell r="H182" t="str">
            <v>=</v>
          </cell>
          <cell r="I182" t="str">
            <v>=</v>
          </cell>
          <cell r="J182" t="str">
            <v>=</v>
          </cell>
          <cell r="K182" t="str">
            <v>=</v>
          </cell>
        </row>
        <row r="183">
          <cell r="C183">
            <v>0</v>
          </cell>
          <cell r="D183">
            <v>3375940.300778235</v>
          </cell>
          <cell r="E183">
            <v>10954.05</v>
          </cell>
          <cell r="F183">
            <v>3364986.250778235</v>
          </cell>
          <cell r="G183">
            <v>0</v>
          </cell>
          <cell r="H183">
            <v>0</v>
          </cell>
          <cell r="I183">
            <v>0</v>
          </cell>
          <cell r="J183">
            <v>734863.3333333334</v>
          </cell>
          <cell r="K183">
            <v>4099849.5841115685</v>
          </cell>
        </row>
        <row r="184">
          <cell r="B184" t="str">
            <v>=</v>
          </cell>
          <cell r="C184" t="str">
            <v>=</v>
          </cell>
          <cell r="D184" t="str">
            <v>=</v>
          </cell>
          <cell r="E184" t="str">
            <v>=</v>
          </cell>
          <cell r="F184" t="str">
            <v>=</v>
          </cell>
          <cell r="G184" t="str">
            <v>=</v>
          </cell>
          <cell r="H184" t="str">
            <v>=</v>
          </cell>
          <cell r="I184" t="str">
            <v>=</v>
          </cell>
          <cell r="J184" t="str">
            <v>=</v>
          </cell>
          <cell r="K184" t="str">
            <v>=</v>
          </cell>
        </row>
        <row r="187">
          <cell r="B187">
            <v>3414796</v>
          </cell>
          <cell r="C187">
            <v>0</v>
          </cell>
          <cell r="D187">
            <v>5718618.9372685</v>
          </cell>
          <cell r="E187">
            <v>18329.533777292578</v>
          </cell>
          <cell r="F187">
            <v>5700289.403491207</v>
          </cell>
          <cell r="I187">
            <v>0</v>
          </cell>
          <cell r="J187">
            <v>1517836.6666666667</v>
          </cell>
          <cell r="K187">
            <v>7218126.070157874</v>
          </cell>
        </row>
        <row r="188">
          <cell r="B188">
            <v>3414792</v>
          </cell>
          <cell r="C188">
            <v>0</v>
          </cell>
          <cell r="D188">
            <v>6390006.315317181</v>
          </cell>
          <cell r="E188">
            <v>20641.28389210019</v>
          </cell>
          <cell r="F188">
            <v>6369365.031425081</v>
          </cell>
          <cell r="I188">
            <v>0</v>
          </cell>
          <cell r="J188">
            <v>804707.6666666666</v>
          </cell>
          <cell r="K188">
            <v>7174072.698091748</v>
          </cell>
        </row>
        <row r="189">
          <cell r="B189">
            <v>3414793</v>
          </cell>
          <cell r="C189">
            <v>0</v>
          </cell>
          <cell r="D189">
            <v>7317699.223431718</v>
          </cell>
          <cell r="E189">
            <v>23593.75196078431</v>
          </cell>
          <cell r="F189">
            <v>7294105.471470933</v>
          </cell>
          <cell r="I189">
            <v>0</v>
          </cell>
          <cell r="J189">
            <v>731140</v>
          </cell>
          <cell r="K189">
            <v>8025245.471470933</v>
          </cell>
        </row>
        <row r="190">
          <cell r="B190">
            <v>3414782</v>
          </cell>
          <cell r="C190">
            <v>0</v>
          </cell>
          <cell r="D190">
            <v>5712620.539735868</v>
          </cell>
          <cell r="E190">
            <v>17858.78564231738</v>
          </cell>
          <cell r="F190">
            <v>5694761.75409355</v>
          </cell>
          <cell r="I190">
            <v>0</v>
          </cell>
          <cell r="J190">
            <v>519867.6666666666</v>
          </cell>
          <cell r="K190">
            <v>6214629.420760217</v>
          </cell>
        </row>
        <row r="191">
          <cell r="B191">
            <v>3414794</v>
          </cell>
          <cell r="C191">
            <v>0</v>
          </cell>
          <cell r="D191">
            <v>5879069.946634812</v>
          </cell>
          <cell r="E191">
            <v>18401.38974595843</v>
          </cell>
          <cell r="F191">
            <v>5860668.556888854</v>
          </cell>
          <cell r="I191">
            <v>0</v>
          </cell>
          <cell r="J191">
            <v>778285</v>
          </cell>
          <cell r="K191">
            <v>6638953.556888854</v>
          </cell>
        </row>
        <row r="192">
          <cell r="B192">
            <v>3414790</v>
          </cell>
          <cell r="C192">
            <v>0</v>
          </cell>
          <cell r="D192">
            <v>5330733.248</v>
          </cell>
          <cell r="E192">
            <v>17844.769615384612</v>
          </cell>
          <cell r="F192">
            <v>5312888.478384615</v>
          </cell>
          <cell r="I192">
            <v>0</v>
          </cell>
          <cell r="J192">
            <v>640098.6666666667</v>
          </cell>
          <cell r="K192">
            <v>5952987.145051282</v>
          </cell>
        </row>
        <row r="193">
          <cell r="B193" t="str">
            <v>=</v>
          </cell>
          <cell r="C193" t="str">
            <v>=</v>
          </cell>
          <cell r="D193" t="str">
            <v>=</v>
          </cell>
          <cell r="E193" t="str">
            <v>=</v>
          </cell>
          <cell r="F193" t="str">
            <v>=</v>
          </cell>
          <cell r="G193" t="str">
            <v>=</v>
          </cell>
          <cell r="H193" t="str">
            <v>=</v>
          </cell>
          <cell r="I193" t="str">
            <v>=</v>
          </cell>
          <cell r="J193" t="str">
            <v>=</v>
          </cell>
          <cell r="K193" t="str">
            <v>=</v>
          </cell>
        </row>
        <row r="194">
          <cell r="C194">
            <v>0</v>
          </cell>
          <cell r="D194">
            <v>36348748.21038808</v>
          </cell>
          <cell r="E194">
            <v>116669.5146338375</v>
          </cell>
          <cell r="F194">
            <v>36232078.69575424</v>
          </cell>
          <cell r="G194">
            <v>0</v>
          </cell>
          <cell r="H194">
            <v>0</v>
          </cell>
          <cell r="I194">
            <v>0</v>
          </cell>
          <cell r="J194">
            <v>4991935.666666667</v>
          </cell>
          <cell r="K194">
            <v>41224014.36242092</v>
          </cell>
        </row>
        <row r="195">
          <cell r="B195" t="str">
            <v>=</v>
          </cell>
          <cell r="C195" t="str">
            <v>=</v>
          </cell>
          <cell r="D195" t="str">
            <v>=</v>
          </cell>
          <cell r="E195" t="str">
            <v>=</v>
          </cell>
          <cell r="F195" t="str">
            <v>=</v>
          </cell>
          <cell r="G195" t="str">
            <v>=</v>
          </cell>
          <cell r="H195" t="str">
            <v>=</v>
          </cell>
          <cell r="I195" t="str">
            <v>=</v>
          </cell>
          <cell r="J195" t="str">
            <v>=</v>
          </cell>
          <cell r="K195" t="str">
            <v>=</v>
          </cell>
        </row>
        <row r="196">
          <cell r="C196">
            <v>0</v>
          </cell>
          <cell r="D196">
            <v>90388490.74952433</v>
          </cell>
          <cell r="E196">
            <v>285748.6388698484</v>
          </cell>
          <cell r="F196">
            <v>90102742.11065447</v>
          </cell>
          <cell r="G196">
            <v>0</v>
          </cell>
          <cell r="H196">
            <v>0</v>
          </cell>
          <cell r="I196">
            <v>0</v>
          </cell>
          <cell r="J196">
            <v>12075014.333333334</v>
          </cell>
          <cell r="K196">
            <v>102177756.44398782</v>
          </cell>
        </row>
        <row r="197">
          <cell r="B197" t="str">
            <v>=</v>
          </cell>
          <cell r="C197" t="str">
            <v>=</v>
          </cell>
          <cell r="D197" t="str">
            <v>=</v>
          </cell>
          <cell r="E197" t="str">
            <v>=</v>
          </cell>
          <cell r="F197" t="str">
            <v>=</v>
          </cell>
          <cell r="G197" t="str">
            <v>=</v>
          </cell>
          <cell r="H197" t="str">
            <v>=</v>
          </cell>
          <cell r="I197" t="str">
            <v>=</v>
          </cell>
          <cell r="J197" t="str">
            <v>=</v>
          </cell>
          <cell r="K197" t="str">
            <v>=</v>
          </cell>
        </row>
        <row r="198">
          <cell r="B198" t="str">
            <v>*</v>
          </cell>
          <cell r="C198">
            <v>12173627.615958067</v>
          </cell>
          <cell r="D198">
            <v>263955228.91860214</v>
          </cell>
          <cell r="E198">
            <v>1901622.9146616443</v>
          </cell>
          <cell r="F198">
            <v>262053606.00394055</v>
          </cell>
          <cell r="G198">
            <v>1224000</v>
          </cell>
          <cell r="H198">
            <v>1311430</v>
          </cell>
          <cell r="I198">
            <v>2535430</v>
          </cell>
          <cell r="J198">
            <v>12075014.333333334</v>
          </cell>
          <cell r="K198">
            <v>288837677.95323193</v>
          </cell>
        </row>
        <row r="199">
          <cell r="B199" t="str">
            <v>=</v>
          </cell>
          <cell r="C199" t="str">
            <v>=</v>
          </cell>
          <cell r="D199" t="str">
            <v>=</v>
          </cell>
          <cell r="E199" t="str">
            <v>=</v>
          </cell>
          <cell r="F199" t="str">
            <v>=</v>
          </cell>
          <cell r="G199" t="str">
            <v>=</v>
          </cell>
          <cell r="H199" t="str">
            <v>=</v>
          </cell>
          <cell r="I199" t="str">
            <v>=</v>
          </cell>
          <cell r="J199" t="str">
            <v>=</v>
          </cell>
          <cell r="K199" t="str">
            <v>=</v>
          </cell>
        </row>
        <row r="201">
          <cell r="B201">
            <v>3417025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2720000</v>
          </cell>
          <cell r="H201">
            <v>2054031.726632917</v>
          </cell>
          <cell r="I201">
            <v>4774031.726632917</v>
          </cell>
          <cell r="J201">
            <v>5380.666666666667</v>
          </cell>
          <cell r="K201">
            <v>4779412.393299584</v>
          </cell>
        </row>
        <row r="202">
          <cell r="B202">
            <v>3417069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1600000</v>
          </cell>
          <cell r="H202">
            <v>1009097.3120030065</v>
          </cell>
          <cell r="I202">
            <v>2609097.312003006</v>
          </cell>
          <cell r="J202">
            <v>2504.3333333333335</v>
          </cell>
          <cell r="K202">
            <v>2611601.6453363397</v>
          </cell>
        </row>
        <row r="203">
          <cell r="B203">
            <v>3417070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2420000.0000000005</v>
          </cell>
          <cell r="H203">
            <v>1577183.2671911602</v>
          </cell>
          <cell r="I203">
            <v>3997183.2671911605</v>
          </cell>
          <cell r="J203">
            <v>3380.333333333333</v>
          </cell>
          <cell r="K203">
            <v>4000563.600524494</v>
          </cell>
        </row>
        <row r="204">
          <cell r="B204">
            <v>3417042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679999.9999999999</v>
          </cell>
          <cell r="H204">
            <v>595300.0891382339</v>
          </cell>
          <cell r="I204">
            <v>1275300.0891382338</v>
          </cell>
          <cell r="J204">
            <v>0</v>
          </cell>
          <cell r="K204">
            <v>1275300.0891382338</v>
          </cell>
        </row>
        <row r="205">
          <cell r="B205">
            <v>3417045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579999.9999999999</v>
          </cell>
          <cell r="H205">
            <v>521101.9110408184</v>
          </cell>
          <cell r="I205">
            <v>1101101.9110408183</v>
          </cell>
          <cell r="J205">
            <v>0</v>
          </cell>
          <cell r="K205">
            <v>1101101.9110408183</v>
          </cell>
        </row>
        <row r="206">
          <cell r="B206">
            <v>3417065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650000</v>
          </cell>
          <cell r="H206">
            <v>554830.3831374855</v>
          </cell>
          <cell r="I206">
            <v>1204830.3831374855</v>
          </cell>
          <cell r="J206">
            <v>0</v>
          </cell>
          <cell r="K206">
            <v>1204830.3831374855</v>
          </cell>
        </row>
        <row r="207">
          <cell r="B207">
            <v>3417054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1330000</v>
          </cell>
          <cell r="H207">
            <v>1289838.8926326395</v>
          </cell>
          <cell r="I207">
            <v>2619838.8926326395</v>
          </cell>
          <cell r="J207">
            <v>0</v>
          </cell>
          <cell r="K207">
            <v>2619838.8926326395</v>
          </cell>
        </row>
        <row r="208">
          <cell r="B208">
            <v>3417051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1300000</v>
          </cell>
          <cell r="H208">
            <v>1097589.4452104259</v>
          </cell>
          <cell r="I208">
            <v>2397589.445210426</v>
          </cell>
          <cell r="J208">
            <v>6007.666666666666</v>
          </cell>
          <cell r="K208">
            <v>2403597.1118770926</v>
          </cell>
        </row>
        <row r="209">
          <cell r="B209">
            <v>3417063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1450000</v>
          </cell>
          <cell r="H209">
            <v>1336262.6698865092</v>
          </cell>
          <cell r="I209">
            <v>2786262.669886509</v>
          </cell>
          <cell r="J209">
            <v>0</v>
          </cell>
          <cell r="K209">
            <v>2786262.669886509</v>
          </cell>
        </row>
        <row r="210">
          <cell r="B210">
            <v>3417052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1380000</v>
          </cell>
          <cell r="H210">
            <v>1268701.4898328048</v>
          </cell>
          <cell r="I210">
            <v>2648701.4898328045</v>
          </cell>
          <cell r="J210">
            <v>4880.333333333333</v>
          </cell>
          <cell r="K210">
            <v>2653581.823166138</v>
          </cell>
        </row>
        <row r="211">
          <cell r="B211">
            <v>3417059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780000</v>
          </cell>
          <cell r="H211">
            <v>1866175.8533136402</v>
          </cell>
          <cell r="I211">
            <v>2646175.85331364</v>
          </cell>
          <cell r="J211">
            <v>4631</v>
          </cell>
          <cell r="K211">
            <v>2650806.85331364</v>
          </cell>
        </row>
        <row r="212">
          <cell r="B212">
            <v>3417039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700000</v>
          </cell>
          <cell r="H212">
            <v>732215.4122594793</v>
          </cell>
          <cell r="I212">
            <v>1432215.4122594793</v>
          </cell>
          <cell r="J212">
            <v>0</v>
          </cell>
          <cell r="K212">
            <v>1432215.4122594793</v>
          </cell>
        </row>
        <row r="213">
          <cell r="B213">
            <v>3411108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1060000</v>
          </cell>
          <cell r="H213">
            <v>1560274.8439105903</v>
          </cell>
          <cell r="I213">
            <v>2620274.8439105903</v>
          </cell>
          <cell r="J213">
            <v>0</v>
          </cell>
          <cell r="K213">
            <v>2620274.8439105903</v>
          </cell>
        </row>
        <row r="214">
          <cell r="B214" t="str">
            <v>=</v>
          </cell>
          <cell r="C214" t="str">
            <v>=</v>
          </cell>
          <cell r="D214" t="str">
            <v>=</v>
          </cell>
          <cell r="E214" t="str">
            <v>=</v>
          </cell>
          <cell r="F214" t="str">
            <v>=</v>
          </cell>
          <cell r="G214" t="str">
            <v>=</v>
          </cell>
          <cell r="H214" t="str">
            <v>=</v>
          </cell>
          <cell r="I214" t="str">
            <v>=</v>
          </cell>
          <cell r="J214" t="str">
            <v>=</v>
          </cell>
          <cell r="K214" t="str">
            <v>=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16650000</v>
          </cell>
          <cell r="H215">
            <v>15462603.29618971</v>
          </cell>
          <cell r="I215">
            <v>32112603.296189707</v>
          </cell>
          <cell r="J215">
            <v>26784.333333333332</v>
          </cell>
          <cell r="K215">
            <v>32139387.629523043</v>
          </cell>
        </row>
        <row r="216">
          <cell r="B216" t="str">
            <v>=</v>
          </cell>
          <cell r="C216" t="str">
            <v>=</v>
          </cell>
          <cell r="D216" t="str">
            <v>=</v>
          </cell>
          <cell r="E216" t="str">
            <v>=</v>
          </cell>
          <cell r="F216" t="str">
            <v>=</v>
          </cell>
          <cell r="G216" t="str">
            <v>=</v>
          </cell>
          <cell r="H216" t="str">
            <v>=</v>
          </cell>
          <cell r="I216" t="str">
            <v>=</v>
          </cell>
          <cell r="J216" t="str">
            <v>=</v>
          </cell>
          <cell r="K216" t="str">
            <v>=</v>
          </cell>
        </row>
        <row r="217">
          <cell r="C217">
            <v>12173627.615958067</v>
          </cell>
          <cell r="D217">
            <v>263955228.91860214</v>
          </cell>
          <cell r="E217">
            <v>1901622.9146616443</v>
          </cell>
          <cell r="F217">
            <v>262053606.00394055</v>
          </cell>
          <cell r="G217">
            <v>17874000</v>
          </cell>
          <cell r="H217">
            <v>16774033.29618971</v>
          </cell>
          <cell r="I217">
            <v>34648033.29618971</v>
          </cell>
          <cell r="J217">
            <v>12101798.666666668</v>
          </cell>
          <cell r="K217">
            <v>320977065.58275497</v>
          </cell>
        </row>
        <row r="218">
          <cell r="B218" t="str">
            <v>=</v>
          </cell>
          <cell r="C218" t="str">
            <v>=</v>
          </cell>
          <cell r="D218" t="str">
            <v>=</v>
          </cell>
          <cell r="E218" t="str">
            <v>=</v>
          </cell>
          <cell r="F218" t="str">
            <v>=</v>
          </cell>
          <cell r="G218" t="str">
            <v>=</v>
          </cell>
          <cell r="H218" t="str">
            <v>=</v>
          </cell>
          <cell r="I218" t="str">
            <v>=</v>
          </cell>
          <cell r="J218" t="str">
            <v>=</v>
          </cell>
          <cell r="K218" t="str">
            <v>=</v>
          </cell>
        </row>
        <row r="219">
          <cell r="B219">
            <v>3413306</v>
          </cell>
          <cell r="D219">
            <v>889183.9399999998</v>
          </cell>
          <cell r="E219">
            <v>9414.57</v>
          </cell>
          <cell r="F219">
            <v>898598.5099999998</v>
          </cell>
        </row>
        <row r="220">
          <cell r="B220">
            <v>3412041</v>
          </cell>
          <cell r="D220">
            <v>1457428.9781010782</v>
          </cell>
          <cell r="E220">
            <v>13367.655992907801</v>
          </cell>
          <cell r="F220">
            <v>1470796.634093986</v>
          </cell>
        </row>
        <row r="221">
          <cell r="B221">
            <v>3412040</v>
          </cell>
          <cell r="D221">
            <v>956190.7971750712</v>
          </cell>
          <cell r="E221">
            <v>8765.630109289617</v>
          </cell>
          <cell r="F221">
            <v>964956.4272843609</v>
          </cell>
        </row>
        <row r="222">
          <cell r="B222">
            <v>3412030</v>
          </cell>
          <cell r="D222">
            <v>1124401.2850489875</v>
          </cell>
          <cell r="E222">
            <v>9335.474300518135</v>
          </cell>
          <cell r="F222">
            <v>1133736.7593495056</v>
          </cell>
        </row>
        <row r="223">
          <cell r="B223">
            <v>3412020</v>
          </cell>
          <cell r="D223">
            <v>1674755.5999999999</v>
          </cell>
          <cell r="E223">
            <v>16158.969285714285</v>
          </cell>
          <cell r="F223">
            <v>1690914.569285714</v>
          </cell>
        </row>
        <row r="224">
          <cell r="B224">
            <v>3412223</v>
          </cell>
          <cell r="D224">
            <v>2228171.2886313032</v>
          </cell>
          <cell r="E224">
            <v>19339.2925</v>
          </cell>
          <cell r="F224">
            <v>2247510.581131303</v>
          </cell>
          <cell r="G224">
            <v>120000</v>
          </cell>
          <cell r="H224">
            <v>32905.322935784934</v>
          </cell>
          <cell r="I224">
            <v>152905.32293578493</v>
          </cell>
        </row>
        <row r="225">
          <cell r="B225">
            <v>3413966</v>
          </cell>
          <cell r="D225">
            <v>1057408.394</v>
          </cell>
          <cell r="E225">
            <v>9350.59106060606</v>
          </cell>
          <cell r="F225">
            <v>1066758.9850606062</v>
          </cell>
        </row>
        <row r="226">
          <cell r="B226">
            <v>3413011</v>
          </cell>
          <cell r="D226">
            <v>1939432.3824318764</v>
          </cell>
          <cell r="E226">
            <v>14193.833984962408</v>
          </cell>
          <cell r="F226">
            <v>1953626.2164168388</v>
          </cell>
        </row>
        <row r="227">
          <cell r="B227">
            <v>3413020</v>
          </cell>
          <cell r="D227">
            <v>1853166.1689971848</v>
          </cell>
          <cell r="E227">
            <v>16712.95406727829</v>
          </cell>
          <cell r="F227">
            <v>1869879.123064463</v>
          </cell>
        </row>
        <row r="228">
          <cell r="B228" t="str">
            <v>=</v>
          </cell>
          <cell r="C228" t="str">
            <v>=</v>
          </cell>
          <cell r="D228" t="str">
            <v>=</v>
          </cell>
          <cell r="E228" t="str">
            <v>=</v>
          </cell>
          <cell r="F228" t="str">
            <v>=</v>
          </cell>
          <cell r="G228" t="str">
            <v>=</v>
          </cell>
          <cell r="H228" t="str">
            <v>=</v>
          </cell>
          <cell r="I228" t="str">
            <v>=</v>
          </cell>
          <cell r="J228" t="str">
            <v>=</v>
          </cell>
          <cell r="K228" t="str">
            <v>=</v>
          </cell>
        </row>
        <row r="229">
          <cell r="D229">
            <v>13180138.834385501</v>
          </cell>
          <cell r="E229">
            <v>116638.9713012766</v>
          </cell>
          <cell r="F229">
            <v>13296777.80568678</v>
          </cell>
          <cell r="G229">
            <v>120000</v>
          </cell>
          <cell r="H229">
            <v>32905.322935784934</v>
          </cell>
          <cell r="I229">
            <v>152905.32293578493</v>
          </cell>
          <cell r="K229">
            <v>0</v>
          </cell>
        </row>
        <row r="230">
          <cell r="B230" t="str">
            <v>=</v>
          </cell>
          <cell r="C230" t="str">
            <v>=</v>
          </cell>
          <cell r="D230" t="str">
            <v>=</v>
          </cell>
          <cell r="E230" t="str">
            <v>=</v>
          </cell>
          <cell r="F230" t="str">
            <v>=</v>
          </cell>
          <cell r="G230" t="str">
            <v>=</v>
          </cell>
          <cell r="H230" t="str">
            <v>=</v>
          </cell>
          <cell r="I230" t="str">
            <v>=</v>
          </cell>
          <cell r="J230" t="str">
            <v>=</v>
          </cell>
          <cell r="K230" t="str">
            <v>=</v>
          </cell>
        </row>
        <row r="231">
          <cell r="B231">
            <v>3414787</v>
          </cell>
          <cell r="D231">
            <v>4634184.093287843</v>
          </cell>
          <cell r="E231">
            <v>15065.698956406868</v>
          </cell>
          <cell r="F231">
            <v>4649249.79224425</v>
          </cell>
        </row>
        <row r="232">
          <cell r="B232">
            <v>3414001</v>
          </cell>
          <cell r="D232">
            <v>5854880.474</v>
          </cell>
          <cell r="E232">
            <v>18360.05783492823</v>
          </cell>
          <cell r="F232">
            <v>5873240.531834928</v>
          </cell>
        </row>
        <row r="233">
          <cell r="B233">
            <v>3414000</v>
          </cell>
          <cell r="D233">
            <v>4446661.833851794</v>
          </cell>
          <cell r="E233">
            <v>11803.680920245399</v>
          </cell>
          <cell r="F233">
            <v>4458465.514772039</v>
          </cell>
        </row>
        <row r="234">
          <cell r="B234">
            <v>3414002</v>
          </cell>
          <cell r="D234">
            <v>1654073.7857812364</v>
          </cell>
          <cell r="E234">
            <v>4572.130909090909</v>
          </cell>
          <cell r="F234">
            <v>1658645.9166903272</v>
          </cell>
        </row>
        <row r="235">
          <cell r="B235">
            <v>3416906</v>
          </cell>
          <cell r="D235">
            <v>8431646.502</v>
          </cell>
          <cell r="E235">
            <v>26022.487107438013</v>
          </cell>
          <cell r="F235">
            <v>8457668.989107437</v>
          </cell>
        </row>
        <row r="236">
          <cell r="B236">
            <v>3415900</v>
          </cell>
          <cell r="D236">
            <v>4643413.521797501</v>
          </cell>
          <cell r="E236">
            <v>16047.94006097561</v>
          </cell>
          <cell r="F236">
            <v>4659461.4618584765</v>
          </cell>
        </row>
        <row r="237">
          <cell r="B237">
            <v>3415400</v>
          </cell>
          <cell r="D237">
            <v>5782354.438</v>
          </cell>
          <cell r="E237">
            <v>19605.7463836478</v>
          </cell>
          <cell r="F237">
            <v>5801960.1843836475</v>
          </cell>
        </row>
        <row r="238">
          <cell r="B238">
            <v>3415402</v>
          </cell>
          <cell r="D238">
            <v>4767424.229542594</v>
          </cell>
          <cell r="E238">
            <v>16220.725714285712</v>
          </cell>
          <cell r="F238">
            <v>4783644.95525688</v>
          </cell>
        </row>
        <row r="239">
          <cell r="B239">
            <v>3414009</v>
          </cell>
          <cell r="D239">
            <v>6078981.526</v>
          </cell>
          <cell r="E239">
            <v>17927.934982332154</v>
          </cell>
          <cell r="F239">
            <v>6096909.460982332</v>
          </cell>
        </row>
        <row r="240">
          <cell r="B240">
            <v>3416908</v>
          </cell>
          <cell r="D240">
            <v>4041806.856</v>
          </cell>
          <cell r="E240">
            <v>12390.487169117649</v>
          </cell>
          <cell r="F240">
            <v>4054197.343169118</v>
          </cell>
        </row>
        <row r="241">
          <cell r="B241">
            <v>3416907</v>
          </cell>
          <cell r="D241">
            <v>4130407.956918544</v>
          </cell>
          <cell r="E241">
            <v>14458.926119402982</v>
          </cell>
          <cell r="F241">
            <v>4144866.883037947</v>
          </cell>
        </row>
        <row r="242">
          <cell r="B242">
            <v>3415404</v>
          </cell>
          <cell r="D242">
            <v>4810586.510462712</v>
          </cell>
          <cell r="E242">
            <v>16551.08781582054</v>
          </cell>
          <cell r="F242">
            <v>4827137.598278532</v>
          </cell>
        </row>
        <row r="243">
          <cell r="B243">
            <v>3414797</v>
          </cell>
          <cell r="D243">
            <v>2684121.278</v>
          </cell>
          <cell r="E243">
            <v>7984.582579787234</v>
          </cell>
          <cell r="F243">
            <v>2692105.8605797873</v>
          </cell>
        </row>
        <row r="244">
          <cell r="B244">
            <v>3414003</v>
          </cell>
          <cell r="D244">
            <v>1379771.9373419173</v>
          </cell>
          <cell r="E244">
            <v>3976.942222222222</v>
          </cell>
          <cell r="F244">
            <v>1383748.8795641395</v>
          </cell>
        </row>
        <row r="245">
          <cell r="B245">
            <v>3414306</v>
          </cell>
          <cell r="D245">
            <v>5738418.052664681</v>
          </cell>
          <cell r="E245">
            <v>17885.76280860702</v>
          </cell>
          <cell r="F245">
            <v>5756303.815473288</v>
          </cell>
        </row>
        <row r="246">
          <cell r="B246">
            <v>3414004</v>
          </cell>
          <cell r="D246">
            <v>6303902.4862265475</v>
          </cell>
          <cell r="E246">
            <v>24372.343695652173</v>
          </cell>
          <cell r="F246">
            <v>6328274.829922199</v>
          </cell>
        </row>
        <row r="247">
          <cell r="B247" t="str">
            <v>=</v>
          </cell>
          <cell r="C247" t="str">
            <v>=</v>
          </cell>
          <cell r="D247" t="str">
            <v>=</v>
          </cell>
          <cell r="E247" t="str">
            <v>=</v>
          </cell>
          <cell r="F247" t="str">
            <v>=</v>
          </cell>
          <cell r="G247" t="str">
            <v>=</v>
          </cell>
          <cell r="H247" t="str">
            <v>=</v>
          </cell>
          <cell r="I247" t="str">
            <v>=</v>
          </cell>
          <cell r="J247" t="str">
            <v>=</v>
          </cell>
          <cell r="K247" t="str">
            <v>=</v>
          </cell>
        </row>
        <row r="248">
          <cell r="D248">
            <v>75382635.48187536</v>
          </cell>
          <cell r="E248">
            <v>243246.5352799605</v>
          </cell>
          <cell r="F248">
            <v>75625882.01715532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B249" t="str">
            <v>=</v>
          </cell>
          <cell r="C249" t="str">
            <v>=</v>
          </cell>
          <cell r="D249" t="str">
            <v>=</v>
          </cell>
          <cell r="E249" t="str">
            <v>=</v>
          </cell>
          <cell r="F249" t="str">
            <v>=</v>
          </cell>
          <cell r="G249" t="str">
            <v>=</v>
          </cell>
          <cell r="H249" t="str">
            <v>=</v>
          </cell>
          <cell r="I249" t="str">
            <v>=</v>
          </cell>
          <cell r="J249" t="str">
            <v>=</v>
          </cell>
          <cell r="K249" t="str">
            <v>=</v>
          </cell>
        </row>
        <row r="250">
          <cell r="C250">
            <v>12173627.615958067</v>
          </cell>
          <cell r="D250">
            <v>352518003.234863</v>
          </cell>
          <cell r="E250">
            <v>2261508.4212428816</v>
          </cell>
          <cell r="F250">
            <v>350976265.8267827</v>
          </cell>
          <cell r="G250">
            <v>17994000</v>
          </cell>
          <cell r="H250">
            <v>16806938.619125497</v>
          </cell>
          <cell r="I250">
            <v>34800938.61912549</v>
          </cell>
          <cell r="J250">
            <v>12101798.666666668</v>
          </cell>
          <cell r="K250">
            <v>320977065.58275497</v>
          </cell>
        </row>
        <row r="251">
          <cell r="B251" t="str">
            <v>=</v>
          </cell>
          <cell r="C251" t="str">
            <v>=</v>
          </cell>
          <cell r="D251" t="str">
            <v>=</v>
          </cell>
          <cell r="E251" t="str">
            <v>=</v>
          </cell>
          <cell r="F251" t="str">
            <v>=</v>
          </cell>
          <cell r="G251" t="str">
            <v>=</v>
          </cell>
          <cell r="H251" t="str">
            <v>=</v>
          </cell>
          <cell r="I251" t="str">
            <v>=</v>
          </cell>
          <cell r="J251" t="str">
            <v>=</v>
          </cell>
          <cell r="K251" t="str">
            <v>=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nex A"/>
      <sheetName val="Deprivation Pupil Premium"/>
      <sheetName val="Annex A Explanation"/>
    </sheetNames>
    <sheetDataSet>
      <sheetData sheetId="0">
        <row r="15">
          <cell r="B15">
            <v>3411006</v>
          </cell>
          <cell r="C15">
            <v>431347.747894697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431347.747894697</v>
          </cell>
        </row>
        <row r="16">
          <cell r="B16">
            <v>3411001</v>
          </cell>
          <cell r="C16">
            <v>371253.24053452874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371253.24053452874</v>
          </cell>
        </row>
        <row r="17">
          <cell r="B17">
            <v>3411002</v>
          </cell>
          <cell r="C17">
            <v>571333.251456805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571333.251456805</v>
          </cell>
        </row>
        <row r="18">
          <cell r="B18">
            <v>3411005</v>
          </cell>
          <cell r="C18">
            <v>688395.9045903493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688395.9045903493</v>
          </cell>
        </row>
        <row r="19">
          <cell r="B19">
            <v>3411003</v>
          </cell>
          <cell r="C19">
            <v>769250.2420816879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769250.2420816879</v>
          </cell>
        </row>
        <row r="20">
          <cell r="B20" t="str">
            <v>=</v>
          </cell>
          <cell r="C20" t="str">
            <v>=</v>
          </cell>
          <cell r="D20" t="str">
            <v>=</v>
          </cell>
          <cell r="E20" t="str">
            <v>=</v>
          </cell>
          <cell r="F20" t="str">
            <v>=</v>
          </cell>
          <cell r="G20" t="str">
            <v>=</v>
          </cell>
          <cell r="H20" t="str">
            <v>=</v>
          </cell>
          <cell r="I20" t="str">
            <v>=</v>
          </cell>
          <cell r="J20" t="str">
            <v>=</v>
          </cell>
          <cell r="K20" t="str">
            <v>=</v>
          </cell>
        </row>
        <row r="21">
          <cell r="C21">
            <v>2831580.386558068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2831580.386558068</v>
          </cell>
        </row>
        <row r="22">
          <cell r="B22" t="str">
            <v>=</v>
          </cell>
          <cell r="C22" t="str">
            <v>=</v>
          </cell>
          <cell r="D22" t="str">
            <v>=</v>
          </cell>
          <cell r="E22" t="str">
            <v>=</v>
          </cell>
          <cell r="F22" t="str">
            <v>=</v>
          </cell>
          <cell r="G22" t="str">
            <v>=</v>
          </cell>
          <cell r="H22" t="str">
            <v>=</v>
          </cell>
          <cell r="I22" t="str">
            <v>=</v>
          </cell>
          <cell r="J22" t="str">
            <v>=</v>
          </cell>
          <cell r="K22" t="str">
            <v>=</v>
          </cell>
        </row>
        <row r="25">
          <cell r="B25">
            <v>3412018</v>
          </cell>
          <cell r="C25">
            <v>205918.88999999998</v>
          </cell>
          <cell r="D25">
            <v>2856539.811824001</v>
          </cell>
          <cell r="E25">
            <v>25073.644528301887</v>
          </cell>
          <cell r="F25">
            <v>2831466.167295699</v>
          </cell>
          <cell r="I25">
            <v>0</v>
          </cell>
          <cell r="J25">
            <v>0</v>
          </cell>
          <cell r="K25">
            <v>3037385.057295699</v>
          </cell>
        </row>
        <row r="26">
          <cell r="B26">
            <v>3412008</v>
          </cell>
          <cell r="C26">
            <v>103811.949</v>
          </cell>
          <cell r="D26">
            <v>1491305.7169419334</v>
          </cell>
          <cell r="E26">
            <v>13569.980926640927</v>
          </cell>
          <cell r="F26">
            <v>1477735.7360152924</v>
          </cell>
          <cell r="I26">
            <v>0</v>
          </cell>
          <cell r="J26">
            <v>0</v>
          </cell>
          <cell r="K26">
            <v>1581547.6850152924</v>
          </cell>
        </row>
        <row r="27">
          <cell r="B27">
            <v>3412010</v>
          </cell>
          <cell r="C27">
            <v>127023.9</v>
          </cell>
          <cell r="D27">
            <v>1843727.4327191273</v>
          </cell>
          <cell r="E27">
            <v>18630.783819951335</v>
          </cell>
          <cell r="F27">
            <v>1825096.648899176</v>
          </cell>
          <cell r="I27">
            <v>0</v>
          </cell>
          <cell r="J27">
            <v>0</v>
          </cell>
          <cell r="K27">
            <v>1952120.5488991758</v>
          </cell>
        </row>
        <row r="28">
          <cell r="B28">
            <v>3412014</v>
          </cell>
          <cell r="C28">
            <v>108470.99999999999</v>
          </cell>
          <cell r="D28">
            <v>1199371.1193441106</v>
          </cell>
          <cell r="E28">
            <v>11073.14488986784</v>
          </cell>
          <cell r="F28">
            <v>1188297.9744542427</v>
          </cell>
          <cell r="I28">
            <v>0</v>
          </cell>
          <cell r="J28">
            <v>0</v>
          </cell>
          <cell r="K28">
            <v>1296768.9744542427</v>
          </cell>
        </row>
        <row r="29">
          <cell r="B29">
            <v>3412017</v>
          </cell>
          <cell r="C29">
            <v>0</v>
          </cell>
          <cell r="D29">
            <v>1584324.8401419101</v>
          </cell>
          <cell r="E29">
            <v>15930.061267605635</v>
          </cell>
          <cell r="F29">
            <v>1568394.7788743044</v>
          </cell>
          <cell r="I29">
            <v>0</v>
          </cell>
          <cell r="J29">
            <v>0</v>
          </cell>
          <cell r="K29">
            <v>1568394.7788743044</v>
          </cell>
        </row>
        <row r="30">
          <cell r="B30">
            <v>3412171</v>
          </cell>
          <cell r="C30">
            <v>322243.35</v>
          </cell>
          <cell r="D30">
            <v>1237843.5903816756</v>
          </cell>
          <cell r="E30">
            <v>12414.303048327136</v>
          </cell>
          <cell r="F30">
            <v>1225429.2873333485</v>
          </cell>
          <cell r="I30">
            <v>0</v>
          </cell>
          <cell r="J30">
            <v>0</v>
          </cell>
          <cell r="K30">
            <v>1547672.6373333484</v>
          </cell>
        </row>
        <row r="31">
          <cell r="B31">
            <v>3413025</v>
          </cell>
          <cell r="C31">
            <v>105672.696</v>
          </cell>
          <cell r="D31">
            <v>1781970.2349355642</v>
          </cell>
          <cell r="E31">
            <v>13760.392447552449</v>
          </cell>
          <cell r="F31">
            <v>1768209.8424880118</v>
          </cell>
          <cell r="I31">
            <v>0</v>
          </cell>
          <cell r="J31">
            <v>0</v>
          </cell>
          <cell r="K31">
            <v>1873882.5384880118</v>
          </cell>
        </row>
        <row r="32">
          <cell r="B32">
            <v>3412019</v>
          </cell>
          <cell r="C32">
            <v>0</v>
          </cell>
          <cell r="D32">
            <v>1543964.6035738946</v>
          </cell>
          <cell r="E32">
            <v>15974.258802228414</v>
          </cell>
          <cell r="F32">
            <v>1527990.3447716662</v>
          </cell>
          <cell r="I32">
            <v>0</v>
          </cell>
          <cell r="J32">
            <v>0</v>
          </cell>
          <cell r="K32">
            <v>1527990.3447716662</v>
          </cell>
        </row>
        <row r="33">
          <cell r="B33">
            <v>3412172</v>
          </cell>
          <cell r="C33">
            <v>0</v>
          </cell>
          <cell r="D33">
            <v>1415228.3268300486</v>
          </cell>
          <cell r="E33">
            <v>14543.623333333335</v>
          </cell>
          <cell r="F33">
            <v>1400684.7034967153</v>
          </cell>
          <cell r="I33">
            <v>0</v>
          </cell>
          <cell r="J33">
            <v>0</v>
          </cell>
          <cell r="K33">
            <v>1400684.7034967153</v>
          </cell>
        </row>
        <row r="34">
          <cell r="B34">
            <v>3412215</v>
          </cell>
          <cell r="C34">
            <v>101439.15</v>
          </cell>
          <cell r="D34">
            <v>1043838.0677336</v>
          </cell>
          <cell r="E34">
            <v>9851.614418604651</v>
          </cell>
          <cell r="F34">
            <v>1033986.4533149954</v>
          </cell>
          <cell r="I34">
            <v>0</v>
          </cell>
          <cell r="J34">
            <v>0</v>
          </cell>
          <cell r="K34">
            <v>1135425.6033149953</v>
          </cell>
        </row>
        <row r="35">
          <cell r="B35">
            <v>3413023</v>
          </cell>
          <cell r="C35">
            <v>133095.036</v>
          </cell>
          <cell r="D35">
            <v>1986187.5141529492</v>
          </cell>
          <cell r="E35">
            <v>18252.508329177053</v>
          </cell>
          <cell r="F35">
            <v>1967935.0058237722</v>
          </cell>
          <cell r="I35">
            <v>0</v>
          </cell>
          <cell r="J35">
            <v>0</v>
          </cell>
          <cell r="K35">
            <v>2101030.0418237722</v>
          </cell>
        </row>
        <row r="36">
          <cell r="B36">
            <v>3412001</v>
          </cell>
          <cell r="C36">
            <v>52526.085</v>
          </cell>
          <cell r="D36">
            <v>1117608.039414322</v>
          </cell>
          <cell r="E36">
            <v>8620.43</v>
          </cell>
          <cell r="F36">
            <v>1108987.609414322</v>
          </cell>
          <cell r="I36">
            <v>0</v>
          </cell>
          <cell r="J36">
            <v>0</v>
          </cell>
          <cell r="K36">
            <v>1161513.694414322</v>
          </cell>
        </row>
        <row r="37">
          <cell r="B37">
            <v>3412039</v>
          </cell>
          <cell r="C37">
            <v>113477.54999999999</v>
          </cell>
          <cell r="D37">
            <v>1737761.5290700004</v>
          </cell>
          <cell r="E37">
            <v>16987.34842105263</v>
          </cell>
          <cell r="F37">
            <v>1720774.1806489478</v>
          </cell>
          <cell r="I37">
            <v>0</v>
          </cell>
          <cell r="J37">
            <v>0</v>
          </cell>
          <cell r="K37">
            <v>1834251.7306489479</v>
          </cell>
        </row>
        <row r="38">
          <cell r="B38">
            <v>3412218</v>
          </cell>
          <cell r="C38">
            <v>45306.72749999999</v>
          </cell>
          <cell r="D38">
            <v>868677.6580473767</v>
          </cell>
          <cell r="E38">
            <v>6633.897913669063</v>
          </cell>
          <cell r="F38">
            <v>862043.7601337075</v>
          </cell>
          <cell r="I38">
            <v>0</v>
          </cell>
          <cell r="J38">
            <v>0</v>
          </cell>
          <cell r="K38">
            <v>907350.4876337076</v>
          </cell>
        </row>
        <row r="39">
          <cell r="B39">
            <v>3412036</v>
          </cell>
          <cell r="C39">
            <v>0</v>
          </cell>
          <cell r="D39">
            <v>3558335.0645896764</v>
          </cell>
          <cell r="E39">
            <v>36853.16921875</v>
          </cell>
          <cell r="F39">
            <v>3521481.8953709262</v>
          </cell>
          <cell r="I39">
            <v>0</v>
          </cell>
          <cell r="J39">
            <v>0</v>
          </cell>
          <cell r="K39">
            <v>3521481.8953709262</v>
          </cell>
        </row>
        <row r="40">
          <cell r="B40">
            <v>3412230</v>
          </cell>
          <cell r="C40">
            <v>159277.986</v>
          </cell>
          <cell r="D40">
            <v>1892543.2207972086</v>
          </cell>
          <cell r="E40">
            <v>17482.75596009975</v>
          </cell>
          <cell r="F40">
            <v>1875060.4648371087</v>
          </cell>
          <cell r="I40">
            <v>0</v>
          </cell>
          <cell r="J40">
            <v>0</v>
          </cell>
          <cell r="K40">
            <v>2034338.4508371088</v>
          </cell>
        </row>
        <row r="41">
          <cell r="B41">
            <v>3413022</v>
          </cell>
          <cell r="C41">
            <v>116456.99699999999</v>
          </cell>
          <cell r="D41">
            <v>2061656.186017068</v>
          </cell>
          <cell r="E41">
            <v>18851.083882063882</v>
          </cell>
          <cell r="F41">
            <v>2042805.1021350042</v>
          </cell>
          <cell r="I41">
            <v>0</v>
          </cell>
          <cell r="J41">
            <v>0</v>
          </cell>
          <cell r="K41">
            <v>2159262.0991350044</v>
          </cell>
        </row>
        <row r="42">
          <cell r="B42">
            <v>3412222</v>
          </cell>
          <cell r="C42">
            <v>106043.715</v>
          </cell>
          <cell r="D42">
            <v>1694494.0721865254</v>
          </cell>
          <cell r="E42">
            <v>12878.409182156134</v>
          </cell>
          <cell r="F42">
            <v>1681615.6630043692</v>
          </cell>
          <cell r="I42">
            <v>0</v>
          </cell>
          <cell r="J42">
            <v>0</v>
          </cell>
          <cell r="K42">
            <v>1787659.3780043693</v>
          </cell>
        </row>
        <row r="43">
          <cell r="B43">
            <v>3412063</v>
          </cell>
          <cell r="C43">
            <v>0</v>
          </cell>
          <cell r="D43">
            <v>1566296.668858105</v>
          </cell>
          <cell r="E43">
            <v>16161.778461538463</v>
          </cell>
          <cell r="F43">
            <v>1550134.8903965666</v>
          </cell>
          <cell r="I43">
            <v>0</v>
          </cell>
          <cell r="J43">
            <v>0</v>
          </cell>
          <cell r="K43">
            <v>1550134.8903965666</v>
          </cell>
        </row>
        <row r="44">
          <cell r="B44">
            <v>3412064</v>
          </cell>
          <cell r="C44">
            <v>124628.7</v>
          </cell>
          <cell r="D44">
            <v>1162159.2690540003</v>
          </cell>
          <cell r="E44">
            <v>12045.17520599251</v>
          </cell>
          <cell r="F44">
            <v>1150114.0938480077</v>
          </cell>
          <cell r="I44">
            <v>0</v>
          </cell>
          <cell r="J44">
            <v>0</v>
          </cell>
          <cell r="K44">
            <v>1274742.7938480077</v>
          </cell>
        </row>
        <row r="45">
          <cell r="B45">
            <v>3412235</v>
          </cell>
          <cell r="C45">
            <v>111394.07699999999</v>
          </cell>
          <cell r="D45">
            <v>1966445.701192774</v>
          </cell>
          <cell r="E45">
            <v>17869.868103448276</v>
          </cell>
          <cell r="F45">
            <v>1948575.8330893258</v>
          </cell>
          <cell r="I45">
            <v>0</v>
          </cell>
          <cell r="J45">
            <v>0</v>
          </cell>
          <cell r="K45">
            <v>2059969.9100893259</v>
          </cell>
        </row>
        <row r="46">
          <cell r="B46">
            <v>3412214</v>
          </cell>
          <cell r="C46">
            <v>106799.1825</v>
          </cell>
          <cell r="D46">
            <v>1791884.7370172103</v>
          </cell>
          <cell r="E46">
            <v>16116.022054794517</v>
          </cell>
          <cell r="F46">
            <v>1775768.7149624159</v>
          </cell>
          <cell r="I46">
            <v>0</v>
          </cell>
          <cell r="J46">
            <v>0</v>
          </cell>
          <cell r="K46">
            <v>1882567.897462416</v>
          </cell>
        </row>
        <row r="47">
          <cell r="B47">
            <v>3412084</v>
          </cell>
          <cell r="C47">
            <v>0</v>
          </cell>
          <cell r="D47">
            <v>1512382.4234658417</v>
          </cell>
          <cell r="E47">
            <v>14940.445384615383</v>
          </cell>
          <cell r="F47">
            <v>1497441.9780812263</v>
          </cell>
          <cell r="I47">
            <v>0</v>
          </cell>
          <cell r="J47">
            <v>0</v>
          </cell>
          <cell r="K47">
            <v>1497441.9780812263</v>
          </cell>
        </row>
        <row r="48">
          <cell r="B48">
            <v>3412242</v>
          </cell>
          <cell r="C48">
            <v>106218.18299999999</v>
          </cell>
          <cell r="D48">
            <v>2373029.922196248</v>
          </cell>
          <cell r="E48">
            <v>19642.233574660633</v>
          </cell>
          <cell r="F48">
            <v>2353387.6886215876</v>
          </cell>
          <cell r="I48">
            <v>0</v>
          </cell>
          <cell r="J48">
            <v>0</v>
          </cell>
          <cell r="K48">
            <v>2459605.871621588</v>
          </cell>
        </row>
        <row r="49">
          <cell r="B49">
            <v>3412229</v>
          </cell>
          <cell r="C49">
            <v>149624.28749999998</v>
          </cell>
          <cell r="D49">
            <v>2604550.079291101</v>
          </cell>
          <cell r="E49">
            <v>18064.289</v>
          </cell>
          <cell r="F49">
            <v>2586485.790291101</v>
          </cell>
          <cell r="I49">
            <v>0</v>
          </cell>
          <cell r="J49">
            <v>0</v>
          </cell>
          <cell r="K49">
            <v>2736110.0777911013</v>
          </cell>
        </row>
        <row r="50">
          <cell r="B50">
            <v>3412086</v>
          </cell>
          <cell r="C50">
            <v>87466.5</v>
          </cell>
          <cell r="D50">
            <v>1066888.4692055355</v>
          </cell>
          <cell r="E50">
            <v>9997.954385964911</v>
          </cell>
          <cell r="F50">
            <v>1056890.5148195706</v>
          </cell>
          <cell r="G50">
            <v>112000</v>
          </cell>
          <cell r="H50">
            <v>246867.84363391652</v>
          </cell>
          <cell r="I50">
            <v>358867.8436339165</v>
          </cell>
          <cell r="J50">
            <v>0</v>
          </cell>
          <cell r="K50">
            <v>1503224.858453487</v>
          </cell>
        </row>
        <row r="51">
          <cell r="B51">
            <v>3412221</v>
          </cell>
          <cell r="C51">
            <v>119209.4775</v>
          </cell>
          <cell r="D51">
            <v>2273214.3255440863</v>
          </cell>
          <cell r="E51">
            <v>17662.281389578162</v>
          </cell>
          <cell r="F51">
            <v>2255552.044154508</v>
          </cell>
          <cell r="I51">
            <v>0</v>
          </cell>
          <cell r="J51">
            <v>0</v>
          </cell>
          <cell r="K51">
            <v>2374761.521654508</v>
          </cell>
        </row>
        <row r="52">
          <cell r="B52">
            <v>3413021</v>
          </cell>
          <cell r="C52">
            <v>348498.35099999997</v>
          </cell>
          <cell r="D52">
            <v>2105998.47536819</v>
          </cell>
          <cell r="E52">
            <v>19154.2275</v>
          </cell>
          <cell r="F52">
            <v>2086844.24786819</v>
          </cell>
          <cell r="I52">
            <v>0</v>
          </cell>
          <cell r="J52">
            <v>0</v>
          </cell>
          <cell r="K52">
            <v>2435342.59886819</v>
          </cell>
        </row>
        <row r="53">
          <cell r="B53">
            <v>3412092</v>
          </cell>
          <cell r="C53">
            <v>0</v>
          </cell>
          <cell r="D53">
            <v>1150709.3427067567</v>
          </cell>
          <cell r="E53">
            <v>10407.91121495327</v>
          </cell>
          <cell r="F53">
            <v>1140301.4314918034</v>
          </cell>
          <cell r="I53">
            <v>0</v>
          </cell>
          <cell r="J53">
            <v>0</v>
          </cell>
          <cell r="K53">
            <v>1140301.4314918034</v>
          </cell>
        </row>
        <row r="54">
          <cell r="B54">
            <v>3412093</v>
          </cell>
          <cell r="C54">
            <v>156778.05</v>
          </cell>
          <cell r="D54">
            <v>902586.0691883004</v>
          </cell>
          <cell r="E54">
            <v>8108.360000000001</v>
          </cell>
          <cell r="F54">
            <v>894477.7091883004</v>
          </cell>
          <cell r="I54">
            <v>0</v>
          </cell>
          <cell r="J54">
            <v>0</v>
          </cell>
          <cell r="K54">
            <v>1051255.7591883005</v>
          </cell>
        </row>
        <row r="55">
          <cell r="B55">
            <v>3412241</v>
          </cell>
          <cell r="C55">
            <v>159881.84999999998</v>
          </cell>
          <cell r="D55">
            <v>1893832.256080395</v>
          </cell>
          <cell r="E55">
            <v>18996.929331619536</v>
          </cell>
          <cell r="F55">
            <v>1874835.3267487756</v>
          </cell>
          <cell r="I55">
            <v>0</v>
          </cell>
          <cell r="J55">
            <v>0</v>
          </cell>
          <cell r="K55">
            <v>2034717.1767487754</v>
          </cell>
        </row>
        <row r="56">
          <cell r="B56">
            <v>3412226</v>
          </cell>
          <cell r="C56">
            <v>112990.94099999999</v>
          </cell>
          <cell r="D56">
            <v>1322015.7240445705</v>
          </cell>
          <cell r="E56">
            <v>11239.903744292238</v>
          </cell>
          <cell r="F56">
            <v>1310775.8203002783</v>
          </cell>
          <cell r="G56">
            <v>79999.99999999999</v>
          </cell>
          <cell r="H56">
            <v>22481.872415962516</v>
          </cell>
          <cell r="I56">
            <v>102481.8724159625</v>
          </cell>
          <cell r="J56">
            <v>0</v>
          </cell>
          <cell r="K56">
            <v>1526248.6337162408</v>
          </cell>
        </row>
        <row r="57">
          <cell r="B57">
            <v>3412098</v>
          </cell>
          <cell r="C57">
            <v>106125.5325</v>
          </cell>
          <cell r="D57">
            <v>1037780.2022976001</v>
          </cell>
          <cell r="E57">
            <v>8836.85375</v>
          </cell>
          <cell r="F57">
            <v>1028943.3485476001</v>
          </cell>
          <cell r="G57">
            <v>160000</v>
          </cell>
          <cell r="H57">
            <v>44833.05776732839</v>
          </cell>
          <cell r="I57">
            <v>204833.0577673284</v>
          </cell>
          <cell r="J57">
            <v>0</v>
          </cell>
          <cell r="K57">
            <v>1339901.9388149285</v>
          </cell>
        </row>
        <row r="58">
          <cell r="B58">
            <v>3412170</v>
          </cell>
          <cell r="C58">
            <v>111235.20749999999</v>
          </cell>
          <cell r="D58">
            <v>1820702.9610577913</v>
          </cell>
          <cell r="E58">
            <v>14754.08</v>
          </cell>
          <cell r="F58">
            <v>1805948.8810577912</v>
          </cell>
          <cell r="I58">
            <v>0</v>
          </cell>
          <cell r="J58">
            <v>0</v>
          </cell>
          <cell r="K58">
            <v>1917184.0885577912</v>
          </cell>
        </row>
        <row r="59">
          <cell r="B59">
            <v>3412240</v>
          </cell>
          <cell r="C59">
            <v>114067.9314</v>
          </cell>
          <cell r="D59">
            <v>3142045.3297301354</v>
          </cell>
          <cell r="E59">
            <v>28193.538024118738</v>
          </cell>
          <cell r="F59">
            <v>3113851.7917060168</v>
          </cell>
          <cell r="I59">
            <v>0</v>
          </cell>
          <cell r="J59">
            <v>0</v>
          </cell>
          <cell r="K59">
            <v>3227919.723106017</v>
          </cell>
        </row>
        <row r="60">
          <cell r="B60">
            <v>3412007</v>
          </cell>
          <cell r="C60">
            <v>0</v>
          </cell>
          <cell r="D60">
            <v>1776935.194752</v>
          </cell>
          <cell r="E60">
            <v>18319.42280487805</v>
          </cell>
          <cell r="F60">
            <v>1758615.771947122</v>
          </cell>
          <cell r="I60">
            <v>0</v>
          </cell>
          <cell r="J60">
            <v>0</v>
          </cell>
          <cell r="K60">
            <v>1758615.771947122</v>
          </cell>
        </row>
        <row r="61">
          <cell r="B61">
            <v>3412199</v>
          </cell>
          <cell r="C61">
            <v>101275.02</v>
          </cell>
          <cell r="D61">
            <v>1010493.5588810621</v>
          </cell>
          <cell r="E61">
            <v>8792.871445783132</v>
          </cell>
          <cell r="F61">
            <v>1001700.6874352789</v>
          </cell>
          <cell r="I61">
            <v>0</v>
          </cell>
          <cell r="J61">
            <v>0</v>
          </cell>
          <cell r="K61">
            <v>1102975.707435279</v>
          </cell>
        </row>
        <row r="62">
          <cell r="B62">
            <v>3412110</v>
          </cell>
          <cell r="C62">
            <v>140907.60749999998</v>
          </cell>
          <cell r="D62">
            <v>2112559.856667122</v>
          </cell>
          <cell r="E62">
            <v>19391.49359605911</v>
          </cell>
          <cell r="F62">
            <v>2093168.3630710628</v>
          </cell>
          <cell r="I62">
            <v>0</v>
          </cell>
          <cell r="J62">
            <v>0</v>
          </cell>
          <cell r="K62">
            <v>2234075.970571063</v>
          </cell>
        </row>
        <row r="63">
          <cell r="B63">
            <v>3412113</v>
          </cell>
          <cell r="C63">
            <v>99203.81999999999</v>
          </cell>
          <cell r="D63">
            <v>1780506.255779983</v>
          </cell>
          <cell r="E63">
            <v>17117.527961469536</v>
          </cell>
          <cell r="F63">
            <v>1763388.7278185135</v>
          </cell>
          <cell r="I63">
            <v>0</v>
          </cell>
          <cell r="J63">
            <v>0</v>
          </cell>
          <cell r="K63">
            <v>1862592.5478185136</v>
          </cell>
        </row>
        <row r="64">
          <cell r="B64">
            <v>3413026</v>
          </cell>
          <cell r="C64">
            <v>54697.095</v>
          </cell>
          <cell r="D64">
            <v>1280842.8306875834</v>
          </cell>
          <cell r="E64">
            <v>8684.329695431472</v>
          </cell>
          <cell r="F64">
            <v>1272158.500992152</v>
          </cell>
          <cell r="G64">
            <v>179999.99999999994</v>
          </cell>
          <cell r="H64">
            <v>258739.1848251126</v>
          </cell>
          <cell r="I64">
            <v>438739.1848251126</v>
          </cell>
          <cell r="J64">
            <v>0</v>
          </cell>
          <cell r="K64">
            <v>1765594.7808172645</v>
          </cell>
        </row>
        <row r="65">
          <cell r="B65">
            <v>3413961</v>
          </cell>
          <cell r="C65">
            <v>129120.97499999998</v>
          </cell>
          <cell r="D65">
            <v>1890980.0824143996</v>
          </cell>
          <cell r="E65">
            <v>16689.881293103448</v>
          </cell>
          <cell r="F65">
            <v>1874290.2011212963</v>
          </cell>
          <cell r="I65">
            <v>0</v>
          </cell>
          <cell r="J65">
            <v>0</v>
          </cell>
          <cell r="K65">
            <v>2003411.1761212964</v>
          </cell>
        </row>
        <row r="66">
          <cell r="B66">
            <v>3412123</v>
          </cell>
          <cell r="C66">
            <v>102170.36699999998</v>
          </cell>
          <cell r="D66">
            <v>1318376.1107017668</v>
          </cell>
          <cell r="E66">
            <v>9535.24</v>
          </cell>
          <cell r="F66">
            <v>1308840.8707017668</v>
          </cell>
          <cell r="G66">
            <v>160000</v>
          </cell>
          <cell r="H66">
            <v>44833.05776732839</v>
          </cell>
          <cell r="I66">
            <v>204833.0577673284</v>
          </cell>
          <cell r="J66">
            <v>0</v>
          </cell>
          <cell r="K66">
            <v>1615844.2954690952</v>
          </cell>
        </row>
        <row r="67">
          <cell r="B67">
            <v>3412130</v>
          </cell>
          <cell r="C67">
            <v>115630.8</v>
          </cell>
          <cell r="D67">
            <v>1133469.369652138</v>
          </cell>
          <cell r="E67">
            <v>9323.96145728643</v>
          </cell>
          <cell r="F67">
            <v>1124145.4081948516</v>
          </cell>
          <cell r="I67">
            <v>0</v>
          </cell>
          <cell r="J67">
            <v>0</v>
          </cell>
          <cell r="K67">
            <v>1239776.2081948516</v>
          </cell>
        </row>
        <row r="68">
          <cell r="B68">
            <v>3412034</v>
          </cell>
          <cell r="C68">
            <v>212299.05</v>
          </cell>
          <cell r="D68">
            <v>2558838.3617649754</v>
          </cell>
          <cell r="E68">
            <v>26296.128623548924</v>
          </cell>
          <cell r="F68">
            <v>2532542.2331414265</v>
          </cell>
          <cell r="I68">
            <v>0</v>
          </cell>
          <cell r="J68">
            <v>0</v>
          </cell>
          <cell r="K68">
            <v>2744841.2831414263</v>
          </cell>
        </row>
        <row r="69">
          <cell r="B69">
            <v>3412011</v>
          </cell>
          <cell r="C69">
            <v>99255.12999999999</v>
          </cell>
          <cell r="D69">
            <v>1809945.822336</v>
          </cell>
          <cell r="E69">
            <v>18744.088817966902</v>
          </cell>
          <cell r="F69">
            <v>1791201.733518033</v>
          </cell>
          <cell r="I69">
            <v>0</v>
          </cell>
          <cell r="J69">
            <v>0</v>
          </cell>
          <cell r="K69">
            <v>1890456.863518033</v>
          </cell>
        </row>
        <row r="70">
          <cell r="B70">
            <v>3412237</v>
          </cell>
          <cell r="C70">
            <v>94416.75</v>
          </cell>
          <cell r="D70">
            <v>1882210.9407506483</v>
          </cell>
          <cell r="E70">
            <v>18786.768058252426</v>
          </cell>
          <cell r="F70">
            <v>1863424.1726923957</v>
          </cell>
          <cell r="G70">
            <v>79999.99999999999</v>
          </cell>
          <cell r="H70">
            <v>92089.3302597127</v>
          </cell>
          <cell r="I70">
            <v>172089.3302597127</v>
          </cell>
          <cell r="J70">
            <v>0</v>
          </cell>
          <cell r="K70">
            <v>2129930.2529521086</v>
          </cell>
        </row>
        <row r="71">
          <cell r="B71">
            <v>3412227</v>
          </cell>
          <cell r="C71">
            <v>116535.89249999999</v>
          </cell>
          <cell r="D71">
            <v>2638733.149773951</v>
          </cell>
          <cell r="E71">
            <v>19122.11994350283</v>
          </cell>
          <cell r="F71">
            <v>2619611.0298304483</v>
          </cell>
          <cell r="I71">
            <v>0</v>
          </cell>
          <cell r="J71">
            <v>0</v>
          </cell>
          <cell r="K71">
            <v>2736146.9223304484</v>
          </cell>
        </row>
        <row r="72">
          <cell r="B72">
            <v>3412065</v>
          </cell>
          <cell r="C72">
            <v>56360.99999999999</v>
          </cell>
          <cell r="D72">
            <v>1387744.4185661129</v>
          </cell>
          <cell r="E72">
            <v>11205.348403361344</v>
          </cell>
          <cell r="F72">
            <v>1376539.0701627515</v>
          </cell>
          <cell r="G72">
            <v>304000</v>
          </cell>
          <cell r="H72">
            <v>510670.36207653256</v>
          </cell>
          <cell r="I72">
            <v>814670.3620765326</v>
          </cell>
          <cell r="J72">
            <v>0</v>
          </cell>
          <cell r="K72">
            <v>2247570.432239284</v>
          </cell>
        </row>
        <row r="73">
          <cell r="B73">
            <v>3412238</v>
          </cell>
          <cell r="C73">
            <v>105043.7475</v>
          </cell>
          <cell r="D73">
            <v>1722752.321264987</v>
          </cell>
          <cell r="E73">
            <v>15070.070953947366</v>
          </cell>
          <cell r="F73">
            <v>1707682.2503110399</v>
          </cell>
          <cell r="I73">
            <v>0</v>
          </cell>
          <cell r="J73">
            <v>0</v>
          </cell>
          <cell r="K73">
            <v>1812725.99781104</v>
          </cell>
        </row>
        <row r="74">
          <cell r="B74">
            <v>3412180</v>
          </cell>
          <cell r="C74">
            <v>0</v>
          </cell>
          <cell r="D74">
            <v>1861092.2226516905</v>
          </cell>
          <cell r="E74">
            <v>19287.869943820224</v>
          </cell>
          <cell r="F74">
            <v>1841804.3527078703</v>
          </cell>
          <cell r="I74">
            <v>0</v>
          </cell>
          <cell r="J74">
            <v>0</v>
          </cell>
          <cell r="K74">
            <v>1841804.3527078703</v>
          </cell>
        </row>
        <row r="75">
          <cell r="B75">
            <v>3412149</v>
          </cell>
          <cell r="C75">
            <v>0</v>
          </cell>
          <cell r="D75">
            <v>1535296.86551879</v>
          </cell>
          <cell r="E75">
            <v>15717.577500000001</v>
          </cell>
          <cell r="F75">
            <v>1519579.28801879</v>
          </cell>
          <cell r="I75">
            <v>0</v>
          </cell>
          <cell r="J75">
            <v>0</v>
          </cell>
          <cell r="K75">
            <v>1519579.28801879</v>
          </cell>
        </row>
        <row r="76">
          <cell r="B76">
            <v>3412236</v>
          </cell>
          <cell r="C76">
            <v>102054.9</v>
          </cell>
          <cell r="D76">
            <v>1973565.5478627787</v>
          </cell>
          <cell r="E76">
            <v>17268.775714285715</v>
          </cell>
          <cell r="F76">
            <v>1956296.772148493</v>
          </cell>
          <cell r="I76">
            <v>0</v>
          </cell>
          <cell r="J76">
            <v>0</v>
          </cell>
          <cell r="K76">
            <v>2058351.672148493</v>
          </cell>
        </row>
        <row r="77">
          <cell r="B77">
            <v>3412128</v>
          </cell>
          <cell r="C77">
            <v>77664.17249999999</v>
          </cell>
          <cell r="D77">
            <v>1628167.2440832362</v>
          </cell>
          <cell r="E77">
            <v>12759.389438202248</v>
          </cell>
          <cell r="F77">
            <v>1615407.854645034</v>
          </cell>
          <cell r="I77">
            <v>0</v>
          </cell>
          <cell r="J77">
            <v>0</v>
          </cell>
          <cell r="K77">
            <v>1693072.0271450342</v>
          </cell>
        </row>
        <row r="78">
          <cell r="B78">
            <v>3412166</v>
          </cell>
          <cell r="C78">
            <v>96665.1525</v>
          </cell>
          <cell r="D78">
            <v>1389588.808439618</v>
          </cell>
          <cell r="E78">
            <v>9964.6</v>
          </cell>
          <cell r="F78">
            <v>1379624.2084396179</v>
          </cell>
          <cell r="I78">
            <v>0</v>
          </cell>
          <cell r="J78">
            <v>0</v>
          </cell>
          <cell r="K78">
            <v>1476289.360939618</v>
          </cell>
        </row>
        <row r="79">
          <cell r="B79">
            <v>3412009</v>
          </cell>
          <cell r="C79">
            <v>109348.79999999999</v>
          </cell>
          <cell r="D79">
            <v>2692821.9354340835</v>
          </cell>
          <cell r="E79">
            <v>28002.79126213592</v>
          </cell>
          <cell r="F79">
            <v>2664819.1441719476</v>
          </cell>
          <cell r="I79">
            <v>0</v>
          </cell>
          <cell r="J79">
            <v>0</v>
          </cell>
          <cell r="K79">
            <v>2774167.9441719474</v>
          </cell>
        </row>
        <row r="80">
          <cell r="B80" t="str">
            <v>=</v>
          </cell>
          <cell r="C80" t="str">
            <v>=</v>
          </cell>
          <cell r="D80" t="str">
            <v>=</v>
          </cell>
          <cell r="E80" t="str">
            <v>=</v>
          </cell>
          <cell r="F80" t="str">
            <v>=</v>
          </cell>
          <cell r="G80" t="str">
            <v>=</v>
          </cell>
          <cell r="H80" t="str">
            <v>=</v>
          </cell>
          <cell r="I80" t="str">
            <v>=</v>
          </cell>
          <cell r="J80" t="str">
            <v>=</v>
          </cell>
          <cell r="K80" t="str">
            <v>=</v>
          </cell>
        </row>
        <row r="81">
          <cell r="C81">
            <v>5528333.5819</v>
          </cell>
          <cell r="D81">
            <v>95992819.88298257</v>
          </cell>
          <cell r="E81">
            <v>869653.5184279939</v>
          </cell>
          <cell r="F81">
            <v>95123166.3645546</v>
          </cell>
          <cell r="G81">
            <v>1076000</v>
          </cell>
          <cell r="H81">
            <v>1220514.7087458936</v>
          </cell>
          <cell r="I81">
            <v>2296514.7087458936</v>
          </cell>
          <cell r="J81">
            <v>0</v>
          </cell>
          <cell r="K81">
            <v>102948014.65520047</v>
          </cell>
        </row>
        <row r="82">
          <cell r="B82" t="str">
            <v>=</v>
          </cell>
          <cell r="C82" t="str">
            <v>=</v>
          </cell>
          <cell r="D82" t="str">
            <v>=</v>
          </cell>
          <cell r="E82" t="str">
            <v>=</v>
          </cell>
          <cell r="F82" t="str">
            <v>=</v>
          </cell>
          <cell r="G82" t="str">
            <v>=</v>
          </cell>
          <cell r="H82" t="str">
            <v>=</v>
          </cell>
          <cell r="I82" t="str">
            <v>=</v>
          </cell>
          <cell r="J82" t="str">
            <v>=</v>
          </cell>
          <cell r="K82" t="str">
            <v>=</v>
          </cell>
        </row>
        <row r="85">
          <cell r="B85">
            <v>3413329</v>
          </cell>
          <cell r="C85">
            <v>0</v>
          </cell>
          <cell r="D85">
            <v>1800853.154386101</v>
          </cell>
          <cell r="E85">
            <v>18700.264117647057</v>
          </cell>
          <cell r="F85">
            <v>1782152.890268454</v>
          </cell>
          <cell r="I85">
            <v>0</v>
          </cell>
          <cell r="J85">
            <v>0</v>
          </cell>
          <cell r="K85">
            <v>1782152.890268454</v>
          </cell>
        </row>
        <row r="86">
          <cell r="B86">
            <v>3412232</v>
          </cell>
          <cell r="C86">
            <v>57704.61</v>
          </cell>
          <cell r="D86">
            <v>1345006.198088849</v>
          </cell>
          <cell r="E86">
            <v>10759.110452261306</v>
          </cell>
          <cell r="F86">
            <v>1334247.0876365877</v>
          </cell>
          <cell r="I86">
            <v>0</v>
          </cell>
          <cell r="J86">
            <v>0</v>
          </cell>
          <cell r="K86">
            <v>1391951.6976365878</v>
          </cell>
        </row>
        <row r="87">
          <cell r="B87">
            <v>3413310</v>
          </cell>
          <cell r="C87">
            <v>100392.03</v>
          </cell>
          <cell r="D87">
            <v>1636273.7983215104</v>
          </cell>
          <cell r="E87">
            <v>16070.598865979384</v>
          </cell>
          <cell r="F87">
            <v>1620203.199455531</v>
          </cell>
          <cell r="I87">
            <v>0</v>
          </cell>
          <cell r="J87">
            <v>0</v>
          </cell>
          <cell r="K87">
            <v>1720595.229455531</v>
          </cell>
        </row>
        <row r="88">
          <cell r="B88">
            <v>3413327</v>
          </cell>
          <cell r="C88">
            <v>0</v>
          </cell>
          <cell r="D88">
            <v>907881.5612525993</v>
          </cell>
          <cell r="E88">
            <v>9298.730566037735</v>
          </cell>
          <cell r="F88">
            <v>898582.8306865616</v>
          </cell>
          <cell r="I88">
            <v>0</v>
          </cell>
          <cell r="J88">
            <v>0</v>
          </cell>
          <cell r="K88">
            <v>898582.8306865616</v>
          </cell>
        </row>
        <row r="89">
          <cell r="B89" t="str">
            <v>=</v>
          </cell>
          <cell r="C89" t="str">
            <v>=</v>
          </cell>
          <cell r="D89" t="str">
            <v>=</v>
          </cell>
          <cell r="E89" t="str">
            <v>=</v>
          </cell>
          <cell r="F89" t="str">
            <v>=</v>
          </cell>
          <cell r="G89" t="str">
            <v>=</v>
          </cell>
          <cell r="H89" t="str">
            <v>=</v>
          </cell>
          <cell r="I89" t="str">
            <v>=</v>
          </cell>
          <cell r="J89" t="str">
            <v>=</v>
          </cell>
          <cell r="K89" t="str">
            <v>=</v>
          </cell>
        </row>
        <row r="90">
          <cell r="C90">
            <v>158096.64</v>
          </cell>
          <cell r="D90">
            <v>5690014.7120490605</v>
          </cell>
          <cell r="E90">
            <v>54828.70400192548</v>
          </cell>
          <cell r="F90">
            <v>5635186.008047135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5793282.648047134</v>
          </cell>
        </row>
        <row r="91">
          <cell r="B91" t="str">
            <v>=</v>
          </cell>
          <cell r="C91" t="str">
            <v>=</v>
          </cell>
          <cell r="D91" t="str">
            <v>=</v>
          </cell>
          <cell r="E91" t="str">
            <v>=</v>
          </cell>
          <cell r="F91" t="str">
            <v>=</v>
          </cell>
          <cell r="G91" t="str">
            <v>=</v>
          </cell>
          <cell r="H91" t="str">
            <v>=</v>
          </cell>
          <cell r="I91" t="str">
            <v>=</v>
          </cell>
          <cell r="J91" t="str">
            <v>=</v>
          </cell>
          <cell r="K91" t="str">
            <v>=</v>
          </cell>
        </row>
        <row r="94">
          <cell r="B94">
            <v>3413965</v>
          </cell>
          <cell r="C94">
            <v>115092.58049999998</v>
          </cell>
          <cell r="D94">
            <v>2060831.1771402666</v>
          </cell>
          <cell r="E94">
            <v>18502.27923076923</v>
          </cell>
          <cell r="F94">
            <v>2042328.8979094974</v>
          </cell>
          <cell r="I94">
            <v>0</v>
          </cell>
          <cell r="J94">
            <v>0</v>
          </cell>
          <cell r="K94">
            <v>2157421.4784094975</v>
          </cell>
        </row>
        <row r="95">
          <cell r="B95">
            <v>3413001</v>
          </cell>
          <cell r="C95">
            <v>77760</v>
          </cell>
          <cell r="D95">
            <v>1308580.0229128937</v>
          </cell>
          <cell r="E95">
            <v>11790.89846473029</v>
          </cell>
          <cell r="F95">
            <v>1296789.1244481634</v>
          </cell>
          <cell r="I95">
            <v>0</v>
          </cell>
          <cell r="J95">
            <v>0</v>
          </cell>
          <cell r="K95">
            <v>1374549.1244481634</v>
          </cell>
        </row>
        <row r="96">
          <cell r="B96">
            <v>3412004</v>
          </cell>
          <cell r="C96">
            <v>90405.885</v>
          </cell>
          <cell r="D96">
            <v>2096108.9573694817</v>
          </cell>
          <cell r="E96">
            <v>18257.418817733986</v>
          </cell>
          <cell r="F96">
            <v>2077851.5385517478</v>
          </cell>
          <cell r="I96">
            <v>0</v>
          </cell>
          <cell r="J96">
            <v>0</v>
          </cell>
          <cell r="K96">
            <v>2168257.4235517476</v>
          </cell>
        </row>
        <row r="97">
          <cell r="B97">
            <v>3413015</v>
          </cell>
          <cell r="C97">
            <v>27208.649999999998</v>
          </cell>
          <cell r="D97">
            <v>836069.2893486667</v>
          </cell>
          <cell r="E97">
            <v>7176.102011173183</v>
          </cell>
          <cell r="F97">
            <v>828893.1873374935</v>
          </cell>
          <cell r="I97">
            <v>0</v>
          </cell>
          <cell r="J97">
            <v>0</v>
          </cell>
          <cell r="K97">
            <v>856101.8373374935</v>
          </cell>
        </row>
        <row r="98">
          <cell r="B98" t="str">
            <v>=</v>
          </cell>
          <cell r="C98" t="str">
            <v>=</v>
          </cell>
          <cell r="D98" t="str">
            <v>=</v>
          </cell>
          <cell r="E98" t="str">
            <v>=</v>
          </cell>
          <cell r="F98" t="str">
            <v>=</v>
          </cell>
          <cell r="G98" t="str">
            <v>=</v>
          </cell>
          <cell r="H98" t="str">
            <v>=</v>
          </cell>
          <cell r="I98" t="str">
            <v>=</v>
          </cell>
          <cell r="J98" t="str">
            <v>=</v>
          </cell>
          <cell r="K98" t="str">
            <v>=</v>
          </cell>
        </row>
        <row r="99">
          <cell r="C99">
            <v>310467.1155</v>
          </cell>
          <cell r="D99">
            <v>6301589.446771308</v>
          </cell>
          <cell r="E99">
            <v>55726.69852440669</v>
          </cell>
          <cell r="F99">
            <v>6245862.748246903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6556329.863746902</v>
          </cell>
        </row>
        <row r="100">
          <cell r="B100" t="str">
            <v>=</v>
          </cell>
          <cell r="C100" t="str">
            <v>=</v>
          </cell>
          <cell r="D100" t="str">
            <v>=</v>
          </cell>
          <cell r="E100" t="str">
            <v>=</v>
          </cell>
          <cell r="F100" t="str">
            <v>=</v>
          </cell>
          <cell r="G100" t="str">
            <v>=</v>
          </cell>
          <cell r="H100" t="str">
            <v>=</v>
          </cell>
          <cell r="I100" t="str">
            <v>=</v>
          </cell>
          <cell r="J100" t="str">
            <v>=</v>
          </cell>
          <cell r="K100" t="str">
            <v>=</v>
          </cell>
        </row>
        <row r="103">
          <cell r="B103">
            <v>3412006</v>
          </cell>
          <cell r="C103">
            <v>103510.845</v>
          </cell>
          <cell r="D103">
            <v>2039719.4254192824</v>
          </cell>
          <cell r="E103">
            <v>19137.050487804878</v>
          </cell>
          <cell r="F103">
            <v>2020582.3749314775</v>
          </cell>
          <cell r="G103">
            <v>148000</v>
          </cell>
          <cell r="H103">
            <v>168462.20298409706</v>
          </cell>
          <cell r="I103">
            <v>316462.20298409706</v>
          </cell>
          <cell r="J103">
            <v>0</v>
          </cell>
          <cell r="K103">
            <v>2440555.4229155746</v>
          </cell>
        </row>
        <row r="104">
          <cell r="B104">
            <v>3412025</v>
          </cell>
          <cell r="C104">
            <v>236106.21</v>
          </cell>
          <cell r="D104">
            <v>2753160.05552873</v>
          </cell>
          <cell r="E104">
            <v>28923.223659942363</v>
          </cell>
          <cell r="F104">
            <v>2724236.8318687878</v>
          </cell>
          <cell r="I104">
            <v>0</v>
          </cell>
          <cell r="J104">
            <v>0</v>
          </cell>
          <cell r="K104">
            <v>2960343.0418687877</v>
          </cell>
        </row>
        <row r="105">
          <cell r="B105">
            <v>3413507</v>
          </cell>
          <cell r="C105">
            <v>0</v>
          </cell>
          <cell r="D105">
            <v>1733106.0233767915</v>
          </cell>
          <cell r="E105">
            <v>18135.320576923077</v>
          </cell>
          <cell r="F105">
            <v>1714970.7027998685</v>
          </cell>
          <cell r="I105">
            <v>0</v>
          </cell>
          <cell r="J105">
            <v>0</v>
          </cell>
          <cell r="K105">
            <v>1714970.7027998685</v>
          </cell>
        </row>
        <row r="106">
          <cell r="B106">
            <v>3413512</v>
          </cell>
          <cell r="C106">
            <v>75146.265</v>
          </cell>
          <cell r="D106">
            <v>1014585.4278856976</v>
          </cell>
          <cell r="E106">
            <v>8245.604576271186</v>
          </cell>
          <cell r="F106">
            <v>1006339.8233094264</v>
          </cell>
          <cell r="I106">
            <v>0</v>
          </cell>
          <cell r="J106">
            <v>0</v>
          </cell>
          <cell r="K106">
            <v>1081486.0883094263</v>
          </cell>
        </row>
        <row r="107">
          <cell r="B107">
            <v>3412176</v>
          </cell>
          <cell r="C107">
            <v>35138.3175</v>
          </cell>
          <cell r="D107">
            <v>1057998.7754921033</v>
          </cell>
          <cell r="E107">
            <v>8444.801990950225</v>
          </cell>
          <cell r="F107">
            <v>1049553.973501153</v>
          </cell>
          <cell r="I107">
            <v>0</v>
          </cell>
          <cell r="J107">
            <v>0</v>
          </cell>
          <cell r="K107">
            <v>1084692.291001153</v>
          </cell>
        </row>
        <row r="108">
          <cell r="B108">
            <v>3413513</v>
          </cell>
          <cell r="C108">
            <v>102543.9</v>
          </cell>
          <cell r="D108">
            <v>1469918.2117918867</v>
          </cell>
          <cell r="E108">
            <v>13962.891475409835</v>
          </cell>
          <cell r="F108">
            <v>1455955.320316477</v>
          </cell>
          <cell r="I108">
            <v>0</v>
          </cell>
          <cell r="J108">
            <v>0</v>
          </cell>
          <cell r="K108">
            <v>1558499.220316477</v>
          </cell>
        </row>
        <row r="109">
          <cell r="B109">
            <v>3413514</v>
          </cell>
          <cell r="C109">
            <v>99180.711</v>
          </cell>
          <cell r="D109">
            <v>971304.5273522033</v>
          </cell>
          <cell r="E109">
            <v>8686.364864864865</v>
          </cell>
          <cell r="F109">
            <v>962618.1624873384</v>
          </cell>
          <cell r="I109">
            <v>0</v>
          </cell>
          <cell r="J109">
            <v>0</v>
          </cell>
          <cell r="K109">
            <v>1061798.8734873384</v>
          </cell>
        </row>
        <row r="110">
          <cell r="B110">
            <v>3413516</v>
          </cell>
          <cell r="C110">
            <v>0</v>
          </cell>
          <cell r="D110">
            <v>1775204.6999904</v>
          </cell>
          <cell r="E110">
            <v>18588.90229665072</v>
          </cell>
          <cell r="F110">
            <v>1756615.7976937494</v>
          </cell>
          <cell r="I110">
            <v>0</v>
          </cell>
          <cell r="J110">
            <v>0</v>
          </cell>
          <cell r="K110">
            <v>1756615.7976937494</v>
          </cell>
        </row>
        <row r="111">
          <cell r="B111">
            <v>3413960</v>
          </cell>
          <cell r="C111">
            <v>25944.6804</v>
          </cell>
          <cell r="D111">
            <v>1019344.6537440103</v>
          </cell>
          <cell r="E111">
            <v>8693.596649746192</v>
          </cell>
          <cell r="F111">
            <v>1010651.0570942641</v>
          </cell>
          <cell r="I111">
            <v>0</v>
          </cell>
          <cell r="J111">
            <v>0</v>
          </cell>
          <cell r="K111">
            <v>1036595.737494264</v>
          </cell>
        </row>
        <row r="112">
          <cell r="B112">
            <v>3413511</v>
          </cell>
          <cell r="C112">
            <v>67454.286</v>
          </cell>
          <cell r="D112">
            <v>1077113.516268541</v>
          </cell>
          <cell r="E112">
            <v>9437.419668246444</v>
          </cell>
          <cell r="F112">
            <v>1067676.0966002946</v>
          </cell>
          <cell r="I112">
            <v>0</v>
          </cell>
          <cell r="J112">
            <v>0</v>
          </cell>
          <cell r="K112">
            <v>1135130.3826002947</v>
          </cell>
        </row>
        <row r="113">
          <cell r="B113">
            <v>3412239</v>
          </cell>
          <cell r="C113">
            <v>57868.95</v>
          </cell>
          <cell r="D113">
            <v>1028754.4913460001</v>
          </cell>
          <cell r="E113">
            <v>9395.364242424243</v>
          </cell>
          <cell r="F113">
            <v>1019359.1271035759</v>
          </cell>
          <cell r="I113">
            <v>0</v>
          </cell>
          <cell r="J113">
            <v>0</v>
          </cell>
          <cell r="K113">
            <v>1077228.077103576</v>
          </cell>
        </row>
        <row r="114">
          <cell r="B114">
            <v>3413599</v>
          </cell>
          <cell r="C114">
            <v>0</v>
          </cell>
          <cell r="D114">
            <v>798055.7691284604</v>
          </cell>
          <cell r="E114">
            <v>6837.959285714285</v>
          </cell>
          <cell r="F114">
            <v>791217.8098427461</v>
          </cell>
          <cell r="I114">
            <v>0</v>
          </cell>
          <cell r="J114">
            <v>0</v>
          </cell>
          <cell r="K114">
            <v>791217.8098427461</v>
          </cell>
        </row>
        <row r="115">
          <cell r="B115">
            <v>3413523</v>
          </cell>
          <cell r="C115">
            <v>154301.955</v>
          </cell>
          <cell r="D115">
            <v>1836685.8481384844</v>
          </cell>
          <cell r="E115">
            <v>14506.446204620464</v>
          </cell>
          <cell r="F115">
            <v>1822179.401933864</v>
          </cell>
          <cell r="I115">
            <v>0</v>
          </cell>
          <cell r="J115">
            <v>0</v>
          </cell>
          <cell r="K115">
            <v>1976481.356933864</v>
          </cell>
        </row>
        <row r="116">
          <cell r="B116">
            <v>3413541</v>
          </cell>
          <cell r="C116">
            <v>0</v>
          </cell>
          <cell r="D116">
            <v>1781345.1777095997</v>
          </cell>
          <cell r="E116">
            <v>18524.23</v>
          </cell>
          <cell r="F116">
            <v>1762820.9477095997</v>
          </cell>
          <cell r="I116">
            <v>0</v>
          </cell>
          <cell r="J116">
            <v>0</v>
          </cell>
          <cell r="K116">
            <v>1762820.9477095997</v>
          </cell>
        </row>
        <row r="117">
          <cell r="B117">
            <v>3416034</v>
          </cell>
          <cell r="D117">
            <v>1073266.716241</v>
          </cell>
          <cell r="E117">
            <v>11295.095454545455</v>
          </cell>
          <cell r="F117">
            <v>1061971.6207864545</v>
          </cell>
          <cell r="I117">
            <v>0</v>
          </cell>
          <cell r="J117">
            <v>0</v>
          </cell>
          <cell r="K117">
            <v>1061971.6207864545</v>
          </cell>
        </row>
        <row r="118">
          <cell r="B118">
            <v>3413528</v>
          </cell>
          <cell r="C118">
            <v>62513.615999999995</v>
          </cell>
          <cell r="D118">
            <v>887701.3048625399</v>
          </cell>
          <cell r="E118">
            <v>7082.9764497041415</v>
          </cell>
          <cell r="F118">
            <v>880618.3284128357</v>
          </cell>
          <cell r="I118">
            <v>0</v>
          </cell>
          <cell r="J118">
            <v>0</v>
          </cell>
          <cell r="K118">
            <v>943131.9444128358</v>
          </cell>
        </row>
        <row r="119">
          <cell r="B119">
            <v>3413601</v>
          </cell>
          <cell r="C119">
            <v>68598.56249999999</v>
          </cell>
          <cell r="D119">
            <v>1077648.3485922436</v>
          </cell>
          <cell r="E119">
            <v>9349.11</v>
          </cell>
          <cell r="F119">
            <v>1068299.2385922435</v>
          </cell>
          <cell r="I119">
            <v>0</v>
          </cell>
          <cell r="J119">
            <v>0</v>
          </cell>
          <cell r="K119">
            <v>1136897.8010922435</v>
          </cell>
        </row>
        <row r="120">
          <cell r="B120">
            <v>3413644</v>
          </cell>
          <cell r="C120">
            <v>64655.967</v>
          </cell>
          <cell r="D120">
            <v>1499719.48895506</v>
          </cell>
          <cell r="E120">
            <v>12488.463595505618</v>
          </cell>
          <cell r="F120">
            <v>1487231.0253595544</v>
          </cell>
          <cell r="I120">
            <v>0</v>
          </cell>
          <cell r="J120">
            <v>0</v>
          </cell>
          <cell r="K120">
            <v>1551886.9923595544</v>
          </cell>
        </row>
        <row r="121">
          <cell r="B121">
            <v>3413631</v>
          </cell>
          <cell r="C121">
            <v>0</v>
          </cell>
          <cell r="D121">
            <v>879142.181593796</v>
          </cell>
          <cell r="E121">
            <v>9092.41</v>
          </cell>
          <cell r="F121">
            <v>870049.771593796</v>
          </cell>
          <cell r="I121">
            <v>0</v>
          </cell>
          <cell r="J121">
            <v>0</v>
          </cell>
          <cell r="K121">
            <v>870049.771593796</v>
          </cell>
        </row>
        <row r="122">
          <cell r="B122">
            <v>3413543</v>
          </cell>
          <cell r="C122">
            <v>114176.7</v>
          </cell>
          <cell r="D122">
            <v>1735235.7753570923</v>
          </cell>
          <cell r="E122">
            <v>18144.891875</v>
          </cell>
          <cell r="F122">
            <v>1717090.8834820923</v>
          </cell>
          <cell r="I122">
            <v>0</v>
          </cell>
          <cell r="J122">
            <v>0</v>
          </cell>
          <cell r="K122">
            <v>1831267.5834820922</v>
          </cell>
        </row>
        <row r="123">
          <cell r="B123">
            <v>3413547</v>
          </cell>
          <cell r="C123">
            <v>0</v>
          </cell>
          <cell r="D123">
            <v>1156353.3320776334</v>
          </cell>
          <cell r="E123">
            <v>10799.337593360995</v>
          </cell>
          <cell r="F123">
            <v>1145553.9944842723</v>
          </cell>
          <cell r="I123">
            <v>0</v>
          </cell>
          <cell r="J123">
            <v>0</v>
          </cell>
          <cell r="K123">
            <v>1145553.9944842723</v>
          </cell>
        </row>
        <row r="124">
          <cell r="B124">
            <v>3413632</v>
          </cell>
          <cell r="C124">
            <v>112537.04999999999</v>
          </cell>
          <cell r="D124">
            <v>870137.6896757205</v>
          </cell>
          <cell r="E124">
            <v>7952.046149425288</v>
          </cell>
          <cell r="F124">
            <v>862185.6435262952</v>
          </cell>
          <cell r="I124">
            <v>0</v>
          </cell>
          <cell r="J124">
            <v>0</v>
          </cell>
          <cell r="K124">
            <v>974722.6935262952</v>
          </cell>
        </row>
        <row r="125">
          <cell r="B125">
            <v>3413548</v>
          </cell>
          <cell r="C125">
            <v>0</v>
          </cell>
          <cell r="D125">
            <v>974258.7892929063</v>
          </cell>
          <cell r="E125">
            <v>9131.966410256411</v>
          </cell>
          <cell r="F125">
            <v>965126.8228826498</v>
          </cell>
          <cell r="I125">
            <v>0</v>
          </cell>
          <cell r="J125">
            <v>0</v>
          </cell>
          <cell r="K125">
            <v>965126.8228826498</v>
          </cell>
        </row>
        <row r="126">
          <cell r="B126">
            <v>3413024</v>
          </cell>
          <cell r="C126">
            <v>112494.6375</v>
          </cell>
          <cell r="D126">
            <v>1691571.7033103716</v>
          </cell>
          <cell r="E126">
            <v>15156.515779036827</v>
          </cell>
          <cell r="F126">
            <v>1676415.1875313348</v>
          </cell>
          <cell r="I126">
            <v>0</v>
          </cell>
          <cell r="J126">
            <v>0</v>
          </cell>
          <cell r="K126">
            <v>1788909.8250313348</v>
          </cell>
        </row>
        <row r="127">
          <cell r="B127">
            <v>3413550</v>
          </cell>
          <cell r="C127">
            <v>38163.689999999995</v>
          </cell>
          <cell r="D127">
            <v>995764.2936255999</v>
          </cell>
          <cell r="E127">
            <v>8374.625870646767</v>
          </cell>
          <cell r="F127">
            <v>987389.6677549531</v>
          </cell>
          <cell r="I127">
            <v>0</v>
          </cell>
          <cell r="J127">
            <v>0</v>
          </cell>
          <cell r="K127">
            <v>1025553.3577549531</v>
          </cell>
        </row>
        <row r="128">
          <cell r="B128">
            <v>3413551</v>
          </cell>
          <cell r="C128">
            <v>68262.825</v>
          </cell>
          <cell r="D128">
            <v>1051682.6773746815</v>
          </cell>
          <cell r="E128">
            <v>9214.365</v>
          </cell>
          <cell r="F128">
            <v>1042468.3123746815</v>
          </cell>
          <cell r="I128">
            <v>0</v>
          </cell>
          <cell r="J128">
            <v>0</v>
          </cell>
          <cell r="K128">
            <v>1110731.1373746814</v>
          </cell>
        </row>
        <row r="129">
          <cell r="B129">
            <v>3413527</v>
          </cell>
          <cell r="C129">
            <v>65537.883</v>
          </cell>
          <cell r="D129">
            <v>883163.0550520931</v>
          </cell>
          <cell r="E129">
            <v>7405.048888888889</v>
          </cell>
          <cell r="F129">
            <v>875758.0061632042</v>
          </cell>
          <cell r="I129">
            <v>0</v>
          </cell>
          <cell r="J129">
            <v>0</v>
          </cell>
          <cell r="K129">
            <v>941295.8891632042</v>
          </cell>
        </row>
        <row r="130">
          <cell r="B130">
            <v>3413552</v>
          </cell>
          <cell r="C130">
            <v>0</v>
          </cell>
          <cell r="D130">
            <v>2194599.462812313</v>
          </cell>
          <cell r="E130">
            <v>20914.603396226412</v>
          </cell>
          <cell r="F130">
            <v>2173684.8594160867</v>
          </cell>
          <cell r="I130">
            <v>0</v>
          </cell>
          <cell r="J130">
            <v>0</v>
          </cell>
          <cell r="K130">
            <v>2173684.8594160867</v>
          </cell>
        </row>
        <row r="131">
          <cell r="B131">
            <v>3413553</v>
          </cell>
          <cell r="C131">
            <v>222622.59</v>
          </cell>
          <cell r="D131">
            <v>1693268.213631004</v>
          </cell>
          <cell r="E131">
            <v>15528.39037463977</v>
          </cell>
          <cell r="F131">
            <v>1677739.8232563643</v>
          </cell>
          <cell r="I131">
            <v>0</v>
          </cell>
          <cell r="J131">
            <v>0</v>
          </cell>
          <cell r="K131">
            <v>1900362.4132563644</v>
          </cell>
        </row>
        <row r="132">
          <cell r="B132">
            <v>3413633</v>
          </cell>
          <cell r="C132">
            <v>66227.21759999999</v>
          </cell>
          <cell r="D132">
            <v>958805.3811276399</v>
          </cell>
          <cell r="E132">
            <v>8531.49870646766</v>
          </cell>
          <cell r="F132">
            <v>950273.8824211722</v>
          </cell>
          <cell r="I132">
            <v>0</v>
          </cell>
          <cell r="J132">
            <v>0</v>
          </cell>
          <cell r="K132">
            <v>1016501.1000211722</v>
          </cell>
        </row>
        <row r="133">
          <cell r="B133">
            <v>3413558</v>
          </cell>
          <cell r="C133">
            <v>0</v>
          </cell>
          <cell r="D133">
            <v>1176243.2665418552</v>
          </cell>
          <cell r="E133">
            <v>7943.254285714286</v>
          </cell>
          <cell r="F133">
            <v>1168300.0122561408</v>
          </cell>
          <cell r="I133">
            <v>0</v>
          </cell>
          <cell r="J133">
            <v>0</v>
          </cell>
          <cell r="K133">
            <v>1168300.0122561408</v>
          </cell>
        </row>
        <row r="134">
          <cell r="B134">
            <v>3412234</v>
          </cell>
          <cell r="C134">
            <v>313295.89499999996</v>
          </cell>
          <cell r="D134">
            <v>2150280.1024381695</v>
          </cell>
          <cell r="E134">
            <v>17960.76947368421</v>
          </cell>
          <cell r="F134">
            <v>2132319.3329644855</v>
          </cell>
          <cell r="I134">
            <v>0</v>
          </cell>
          <cell r="J134">
            <v>0</v>
          </cell>
          <cell r="K134">
            <v>2445615.2279644855</v>
          </cell>
        </row>
        <row r="135">
          <cell r="B135">
            <v>3412233</v>
          </cell>
          <cell r="C135">
            <v>0</v>
          </cell>
          <cell r="D135">
            <v>1975670.037641693</v>
          </cell>
          <cell r="E135">
            <v>18831.925555555554</v>
          </cell>
          <cell r="F135">
            <v>1956838.1120861373</v>
          </cell>
          <cell r="I135">
            <v>0</v>
          </cell>
          <cell r="J135">
            <v>0</v>
          </cell>
          <cell r="K135">
            <v>1956838.1120861373</v>
          </cell>
        </row>
        <row r="136">
          <cell r="B136">
            <v>3413571</v>
          </cell>
          <cell r="C136">
            <v>81546.951</v>
          </cell>
          <cell r="D136">
            <v>2061872.645126547</v>
          </cell>
          <cell r="E136">
            <v>16825.919489795917</v>
          </cell>
          <cell r="F136">
            <v>2045046.7256367512</v>
          </cell>
          <cell r="I136">
            <v>0</v>
          </cell>
          <cell r="J136">
            <v>0</v>
          </cell>
          <cell r="K136">
            <v>2126593.6766367513</v>
          </cell>
        </row>
        <row r="137">
          <cell r="B137">
            <v>3413573</v>
          </cell>
          <cell r="C137">
            <v>80939.09999999999</v>
          </cell>
          <cell r="D137">
            <v>916948.6022427293</v>
          </cell>
          <cell r="E137">
            <v>6657.7549056603775</v>
          </cell>
          <cell r="F137">
            <v>910290.8473370689</v>
          </cell>
          <cell r="I137">
            <v>0</v>
          </cell>
          <cell r="J137">
            <v>0</v>
          </cell>
          <cell r="K137">
            <v>991229.9473370689</v>
          </cell>
        </row>
        <row r="138">
          <cell r="B138">
            <v>3412037</v>
          </cell>
          <cell r="C138">
            <v>131093.09999999998</v>
          </cell>
          <cell r="D138">
            <v>2355153.4828882543</v>
          </cell>
          <cell r="E138">
            <v>24015.859559859153</v>
          </cell>
          <cell r="F138">
            <v>2331137.623328395</v>
          </cell>
          <cell r="I138">
            <v>0</v>
          </cell>
          <cell r="J138">
            <v>0</v>
          </cell>
          <cell r="K138">
            <v>2462230.7233283953</v>
          </cell>
        </row>
        <row r="139">
          <cell r="B139">
            <v>3413635</v>
          </cell>
          <cell r="C139">
            <v>0</v>
          </cell>
          <cell r="D139">
            <v>1730389.2890895961</v>
          </cell>
          <cell r="E139">
            <v>18091.002474489796</v>
          </cell>
          <cell r="F139">
            <v>1712298.2866151063</v>
          </cell>
          <cell r="I139">
            <v>0</v>
          </cell>
          <cell r="J139">
            <v>0</v>
          </cell>
          <cell r="K139">
            <v>1712298.2866151063</v>
          </cell>
        </row>
        <row r="140">
          <cell r="B140">
            <v>3413582</v>
          </cell>
          <cell r="C140">
            <v>75416.23499999999</v>
          </cell>
          <cell r="D140">
            <v>1241459.7846580676</v>
          </cell>
          <cell r="E140">
            <v>9311.05183168317</v>
          </cell>
          <cell r="F140">
            <v>1232148.7328263845</v>
          </cell>
          <cell r="I140">
            <v>0</v>
          </cell>
          <cell r="J140">
            <v>0</v>
          </cell>
          <cell r="K140">
            <v>1307564.9678263846</v>
          </cell>
        </row>
        <row r="141">
          <cell r="B141">
            <v>3413584</v>
          </cell>
          <cell r="C141">
            <v>0</v>
          </cell>
          <cell r="D141">
            <v>2104693.6844030763</v>
          </cell>
          <cell r="E141">
            <v>22172.508000000005</v>
          </cell>
          <cell r="F141">
            <v>2082521.1764030764</v>
          </cell>
          <cell r="I141">
            <v>0</v>
          </cell>
          <cell r="J141">
            <v>0</v>
          </cell>
          <cell r="K141">
            <v>2082521.1764030764</v>
          </cell>
        </row>
        <row r="142">
          <cell r="B142">
            <v>3413606</v>
          </cell>
          <cell r="C142">
            <v>0</v>
          </cell>
          <cell r="D142">
            <v>1509114.448211641</v>
          </cell>
          <cell r="E142">
            <v>15837.321249999999</v>
          </cell>
          <cell r="F142">
            <v>1493277.126961641</v>
          </cell>
          <cell r="I142">
            <v>0</v>
          </cell>
          <cell r="J142">
            <v>0</v>
          </cell>
          <cell r="K142">
            <v>1493277.126961641</v>
          </cell>
        </row>
        <row r="143">
          <cell r="B143">
            <v>3413588</v>
          </cell>
          <cell r="C143">
            <v>114710.886</v>
          </cell>
          <cell r="D143">
            <v>1049797.7009127035</v>
          </cell>
          <cell r="E143">
            <v>9514.912206572772</v>
          </cell>
          <cell r="F143">
            <v>1040282.7887061308</v>
          </cell>
          <cell r="I143">
            <v>0</v>
          </cell>
          <cell r="J143">
            <v>0</v>
          </cell>
          <cell r="K143">
            <v>1154993.6747061308</v>
          </cell>
        </row>
        <row r="144">
          <cell r="B144">
            <v>3413967</v>
          </cell>
          <cell r="C144">
            <v>134164.7475</v>
          </cell>
          <cell r="D144">
            <v>2361467.0851634615</v>
          </cell>
          <cell r="E144">
            <v>20999.623200883</v>
          </cell>
          <cell r="F144">
            <v>2340467.4619625784</v>
          </cell>
          <cell r="I144">
            <v>0</v>
          </cell>
          <cell r="J144">
            <v>0</v>
          </cell>
          <cell r="K144">
            <v>2474632.2094625784</v>
          </cell>
        </row>
        <row r="145">
          <cell r="B145">
            <v>3413963</v>
          </cell>
          <cell r="C145">
            <v>139953.771</v>
          </cell>
          <cell r="D145">
            <v>1619038.4510755308</v>
          </cell>
          <cell r="E145">
            <v>13481.493870967743</v>
          </cell>
          <cell r="F145">
            <v>1605556.957204563</v>
          </cell>
          <cell r="I145">
            <v>0</v>
          </cell>
          <cell r="J145">
            <v>0</v>
          </cell>
          <cell r="K145">
            <v>1745510.728204563</v>
          </cell>
        </row>
        <row r="146">
          <cell r="B146">
            <v>3413594</v>
          </cell>
          <cell r="C146">
            <v>109261.833</v>
          </cell>
          <cell r="D146">
            <v>1104984.9759265273</v>
          </cell>
          <cell r="E146">
            <v>9848.57263392857</v>
          </cell>
          <cell r="F146">
            <v>1095136.4032925987</v>
          </cell>
          <cell r="I146">
            <v>0</v>
          </cell>
          <cell r="J146">
            <v>0</v>
          </cell>
          <cell r="K146">
            <v>1204398.2362925988</v>
          </cell>
        </row>
        <row r="147">
          <cell r="B147" t="str">
            <v>=</v>
          </cell>
          <cell r="C147" t="str">
            <v>=</v>
          </cell>
          <cell r="D147" t="str">
            <v>=</v>
          </cell>
          <cell r="E147" t="str">
            <v>=</v>
          </cell>
          <cell r="F147" t="str">
            <v>=</v>
          </cell>
          <cell r="G147" t="str">
            <v>=</v>
          </cell>
          <cell r="H147" t="str">
            <v>=</v>
          </cell>
          <cell r="I147" t="str">
            <v>=</v>
          </cell>
          <cell r="J147" t="str">
            <v>=</v>
          </cell>
          <cell r="K147" t="str">
            <v>=</v>
          </cell>
        </row>
        <row r="148">
          <cell r="C148">
            <v>3133369.377</v>
          </cell>
          <cell r="D148">
            <v>63335728.57307372</v>
          </cell>
          <cell r="E148">
            <v>583472.4902620678</v>
          </cell>
          <cell r="F148">
            <v>62752256.082811676</v>
          </cell>
          <cell r="G148">
            <v>148000</v>
          </cell>
          <cell r="H148">
            <v>168462.20298409706</v>
          </cell>
          <cell r="I148">
            <v>316462.20298409706</v>
          </cell>
          <cell r="J148">
            <v>0</v>
          </cell>
          <cell r="K148">
            <v>66202087.66279576</v>
          </cell>
        </row>
        <row r="149">
          <cell r="B149" t="str">
            <v>=</v>
          </cell>
          <cell r="C149" t="str">
            <v>=</v>
          </cell>
          <cell r="D149" t="str">
            <v>=</v>
          </cell>
          <cell r="E149" t="str">
            <v>=</v>
          </cell>
          <cell r="F149" t="str">
            <v>=</v>
          </cell>
          <cell r="G149" t="str">
            <v>=</v>
          </cell>
          <cell r="H149" t="str">
            <v>=</v>
          </cell>
          <cell r="I149" t="str">
            <v>=</v>
          </cell>
          <cell r="J149" t="str">
            <v>=</v>
          </cell>
          <cell r="K149" t="str">
            <v>=</v>
          </cell>
        </row>
        <row r="152">
          <cell r="B152">
            <v>3413956</v>
          </cell>
          <cell r="C152">
            <v>142200.44999999998</v>
          </cell>
          <cell r="D152">
            <v>1800431.3048974825</v>
          </cell>
          <cell r="E152">
            <v>18712.713395784544</v>
          </cell>
          <cell r="F152">
            <v>1781718.591501698</v>
          </cell>
          <cell r="I152">
            <v>0</v>
          </cell>
          <cell r="J152">
            <v>0</v>
          </cell>
          <cell r="K152">
            <v>1923919.0415016979</v>
          </cell>
        </row>
        <row r="153">
          <cell r="B153">
            <v>3413964</v>
          </cell>
          <cell r="C153">
            <v>69580.06499999999</v>
          </cell>
          <cell r="D153">
            <v>1229613.7242490496</v>
          </cell>
          <cell r="E153">
            <v>8507.84047337278</v>
          </cell>
          <cell r="F153">
            <v>1221105.8837756768</v>
          </cell>
          <cell r="I153">
            <v>0</v>
          </cell>
          <cell r="J153">
            <v>0</v>
          </cell>
          <cell r="K153">
            <v>1290685.9487756768</v>
          </cell>
        </row>
        <row r="157">
          <cell r="B157">
            <v>3415200</v>
          </cell>
          <cell r="C157">
            <v>0</v>
          </cell>
          <cell r="D157">
            <v>1872255.3241261388</v>
          </cell>
          <cell r="E157">
            <v>18980.555339578452</v>
          </cell>
          <cell r="F157">
            <v>1853274.7687865603</v>
          </cell>
          <cell r="I157">
            <v>0</v>
          </cell>
          <cell r="J157">
            <v>0</v>
          </cell>
          <cell r="K157">
            <v>1853274.7687865603</v>
          </cell>
        </row>
        <row r="158">
          <cell r="B158" t="str">
            <v>=</v>
          </cell>
          <cell r="C158" t="str">
            <v>=</v>
          </cell>
          <cell r="D158" t="str">
            <v>=</v>
          </cell>
          <cell r="E158" t="str">
            <v>=</v>
          </cell>
          <cell r="F158" t="str">
            <v>=</v>
          </cell>
          <cell r="G158" t="str">
            <v>=</v>
          </cell>
          <cell r="H158" t="str">
            <v>=</v>
          </cell>
          <cell r="I158" t="str">
            <v>=</v>
          </cell>
          <cell r="J158" t="str">
            <v>=</v>
          </cell>
          <cell r="K158" t="str">
            <v>=</v>
          </cell>
        </row>
        <row r="159">
          <cell r="C159">
            <v>12173627.615958067</v>
          </cell>
          <cell r="D159">
            <v>176222452.9681493</v>
          </cell>
          <cell r="E159">
            <v>1609882.5204251294</v>
          </cell>
          <cell r="F159">
            <v>174612570.44772425</v>
          </cell>
          <cell r="G159">
            <v>1224000</v>
          </cell>
          <cell r="H159">
            <v>1388976.9117299905</v>
          </cell>
          <cell r="I159">
            <v>2612976.9117299905</v>
          </cell>
          <cell r="J159">
            <v>0</v>
          </cell>
          <cell r="K159">
            <v>189399174.97541225</v>
          </cell>
        </row>
        <row r="160">
          <cell r="B160" t="str">
            <v>=</v>
          </cell>
          <cell r="C160" t="str">
            <v>=</v>
          </cell>
          <cell r="D160" t="str">
            <v>=</v>
          </cell>
          <cell r="E160" t="str">
            <v>=</v>
          </cell>
          <cell r="F160" t="str">
            <v>=</v>
          </cell>
          <cell r="G160" t="str">
            <v>=</v>
          </cell>
          <cell r="H160" t="str">
            <v>=</v>
          </cell>
          <cell r="I160" t="str">
            <v>=</v>
          </cell>
          <cell r="J160" t="str">
            <v>=</v>
          </cell>
          <cell r="K160" t="str">
            <v>=</v>
          </cell>
        </row>
        <row r="163">
          <cell r="B163">
            <v>3414421</v>
          </cell>
          <cell r="C163">
            <v>0</v>
          </cell>
          <cell r="D163">
            <v>9414100.361543957</v>
          </cell>
          <cell r="E163">
            <v>27847.40731446059</v>
          </cell>
          <cell r="F163">
            <v>9386252.954229496</v>
          </cell>
          <cell r="I163">
            <v>0</v>
          </cell>
          <cell r="J163">
            <v>1397636</v>
          </cell>
          <cell r="K163">
            <v>10783888.954229496</v>
          </cell>
        </row>
        <row r="164">
          <cell r="B164">
            <v>3414425</v>
          </cell>
          <cell r="C164">
            <v>0</v>
          </cell>
          <cell r="D164">
            <v>6402268.940323328</v>
          </cell>
          <cell r="E164">
            <v>19587.85087576375</v>
          </cell>
          <cell r="F164">
            <v>6382681.0894475635</v>
          </cell>
          <cell r="I164">
            <v>0</v>
          </cell>
          <cell r="J164">
            <v>1302010</v>
          </cell>
          <cell r="K164">
            <v>7684691.0894475635</v>
          </cell>
        </row>
        <row r="165">
          <cell r="B165">
            <v>3414427</v>
          </cell>
          <cell r="C165">
            <v>0</v>
          </cell>
          <cell r="D165">
            <v>8294883.181282466</v>
          </cell>
          <cell r="E165">
            <v>25901.801517509728</v>
          </cell>
          <cell r="F165">
            <v>8268981.379764956</v>
          </cell>
          <cell r="I165">
            <v>0</v>
          </cell>
          <cell r="J165">
            <v>900134</v>
          </cell>
          <cell r="K165">
            <v>9169115.379764955</v>
          </cell>
        </row>
        <row r="166">
          <cell r="B166">
            <v>3414420</v>
          </cell>
          <cell r="C166">
            <v>0</v>
          </cell>
          <cell r="D166">
            <v>5712039.861551822</v>
          </cell>
          <cell r="E166">
            <v>17026.515036855035</v>
          </cell>
          <cell r="F166">
            <v>5695013.346514967</v>
          </cell>
          <cell r="I166">
            <v>0</v>
          </cell>
          <cell r="J166">
            <v>0</v>
          </cell>
          <cell r="K166">
            <v>5695013.346514967</v>
          </cell>
        </row>
        <row r="167">
          <cell r="B167">
            <v>3414429</v>
          </cell>
          <cell r="C167">
            <v>0</v>
          </cell>
          <cell r="D167">
            <v>6409134.539821708</v>
          </cell>
          <cell r="E167">
            <v>19026.227142857144</v>
          </cell>
          <cell r="F167">
            <v>6390108.31267885</v>
          </cell>
          <cell r="I167">
            <v>0</v>
          </cell>
          <cell r="J167">
            <v>652011.6666666666</v>
          </cell>
          <cell r="K167">
            <v>7042119.979345517</v>
          </cell>
        </row>
        <row r="168">
          <cell r="B168">
            <v>3414404</v>
          </cell>
          <cell r="C168">
            <v>0</v>
          </cell>
          <cell r="D168">
            <v>6189628.236428059</v>
          </cell>
          <cell r="E168">
            <v>18946.657300613497</v>
          </cell>
          <cell r="F168">
            <v>6170681.579127445</v>
          </cell>
          <cell r="I168">
            <v>0</v>
          </cell>
          <cell r="J168">
            <v>347635</v>
          </cell>
          <cell r="K168">
            <v>6518316.579127445</v>
          </cell>
        </row>
        <row r="169">
          <cell r="B169" t="str">
            <v>=</v>
          </cell>
          <cell r="C169" t="str">
            <v>=</v>
          </cell>
          <cell r="D169" t="str">
            <v>=</v>
          </cell>
          <cell r="E169" t="str">
            <v>=</v>
          </cell>
          <cell r="F169" t="str">
            <v>=</v>
          </cell>
          <cell r="G169" t="str">
            <v>=</v>
          </cell>
          <cell r="H169" t="str">
            <v>=</v>
          </cell>
          <cell r="I169" t="str">
            <v>=</v>
          </cell>
          <cell r="J169" t="str">
            <v>=</v>
          </cell>
          <cell r="K169" t="str">
            <v>=</v>
          </cell>
        </row>
        <row r="170">
          <cell r="C170">
            <v>0</v>
          </cell>
          <cell r="D170">
            <v>42422055.12095134</v>
          </cell>
          <cell r="E170">
            <v>128336.45918805974</v>
          </cell>
          <cell r="F170">
            <v>42293718.66176328</v>
          </cell>
          <cell r="G170">
            <v>0</v>
          </cell>
          <cell r="H170">
            <v>0</v>
          </cell>
          <cell r="I170">
            <v>0</v>
          </cell>
          <cell r="J170">
            <v>4599426.666666667</v>
          </cell>
          <cell r="K170">
            <v>46893145.328429945</v>
          </cell>
        </row>
        <row r="171">
          <cell r="B171" t="str">
            <v>=</v>
          </cell>
          <cell r="C171" t="str">
            <v>=</v>
          </cell>
          <cell r="D171" t="str">
            <v>=</v>
          </cell>
          <cell r="E171" t="str">
            <v>=</v>
          </cell>
          <cell r="F171" t="str">
            <v>=</v>
          </cell>
          <cell r="G171" t="str">
            <v>=</v>
          </cell>
          <cell r="H171" t="str">
            <v>=</v>
          </cell>
          <cell r="I171" t="str">
            <v>=</v>
          </cell>
          <cell r="J171" t="str">
            <v>=</v>
          </cell>
          <cell r="K171" t="str">
            <v>=</v>
          </cell>
        </row>
        <row r="174">
          <cell r="B174">
            <v>3414781</v>
          </cell>
          <cell r="C174">
            <v>0</v>
          </cell>
          <cell r="D174">
            <v>5068659.989469531</v>
          </cell>
          <cell r="E174">
            <v>16373.88391891892</v>
          </cell>
          <cell r="F174">
            <v>5052286.105550612</v>
          </cell>
          <cell r="I174">
            <v>0</v>
          </cell>
          <cell r="J174">
            <v>693693</v>
          </cell>
          <cell r="K174">
            <v>5745979.105550612</v>
          </cell>
        </row>
        <row r="175">
          <cell r="B175">
            <v>3415403</v>
          </cell>
          <cell r="C175">
            <v>0</v>
          </cell>
          <cell r="D175">
            <v>5021814.997742477</v>
          </cell>
          <cell r="E175">
            <v>16225.306129032255</v>
          </cell>
          <cell r="F175">
            <v>5005589.691613445</v>
          </cell>
          <cell r="I175">
            <v>0</v>
          </cell>
          <cell r="J175">
            <v>1055095.6666666667</v>
          </cell>
          <cell r="K175">
            <v>6060685.358280112</v>
          </cell>
        </row>
        <row r="176">
          <cell r="B176" t="str">
            <v>=</v>
          </cell>
          <cell r="C176" t="str">
            <v>=</v>
          </cell>
          <cell r="D176" t="str">
            <v>=</v>
          </cell>
          <cell r="E176" t="str">
            <v>=</v>
          </cell>
          <cell r="F176" t="str">
            <v>=</v>
          </cell>
          <cell r="G176" t="str">
            <v>=</v>
          </cell>
          <cell r="H176" t="str">
            <v>=</v>
          </cell>
          <cell r="I176" t="str">
            <v>=</v>
          </cell>
          <cell r="J176" t="str">
            <v>=</v>
          </cell>
          <cell r="K176" t="str">
            <v>=</v>
          </cell>
        </row>
        <row r="177">
          <cell r="C177">
            <v>0</v>
          </cell>
          <cell r="D177">
            <v>10090474.987212008</v>
          </cell>
          <cell r="E177">
            <v>32599.190047951175</v>
          </cell>
          <cell r="F177">
            <v>10057875.797164056</v>
          </cell>
          <cell r="G177">
            <v>0</v>
          </cell>
          <cell r="H177">
            <v>0</v>
          </cell>
          <cell r="I177">
            <v>0</v>
          </cell>
          <cell r="J177">
            <v>1748788.6666666667</v>
          </cell>
          <cell r="K177">
            <v>11806664.463830724</v>
          </cell>
        </row>
        <row r="178">
          <cell r="B178" t="str">
            <v>=</v>
          </cell>
          <cell r="C178" t="str">
            <v>=</v>
          </cell>
          <cell r="D178" t="str">
            <v>=</v>
          </cell>
          <cell r="E178" t="str">
            <v>=</v>
          </cell>
          <cell r="F178" t="str">
            <v>=</v>
          </cell>
          <cell r="G178" t="str">
            <v>=</v>
          </cell>
          <cell r="H178" t="str">
            <v>=</v>
          </cell>
          <cell r="I178" t="str">
            <v>=</v>
          </cell>
          <cell r="J178" t="str">
            <v>=</v>
          </cell>
          <cell r="K178" t="str">
            <v>=</v>
          </cell>
        </row>
        <row r="181">
          <cell r="B181">
            <v>3414690</v>
          </cell>
          <cell r="C181">
            <v>0</v>
          </cell>
          <cell r="D181">
            <v>3418784.8404840794</v>
          </cell>
          <cell r="E181">
            <v>10898.76</v>
          </cell>
          <cell r="F181">
            <v>3407886.0804840797</v>
          </cell>
          <cell r="I181">
            <v>0</v>
          </cell>
          <cell r="J181">
            <v>734863.3333333334</v>
          </cell>
          <cell r="K181">
            <v>4142749.413817413</v>
          </cell>
        </row>
        <row r="182">
          <cell r="B182" t="str">
            <v>=</v>
          </cell>
          <cell r="C182" t="str">
            <v>=</v>
          </cell>
          <cell r="D182" t="str">
            <v>=</v>
          </cell>
          <cell r="E182" t="str">
            <v>=</v>
          </cell>
          <cell r="F182" t="str">
            <v>=</v>
          </cell>
          <cell r="G182" t="str">
            <v>=</v>
          </cell>
          <cell r="H182" t="str">
            <v>=</v>
          </cell>
          <cell r="I182" t="str">
            <v>=</v>
          </cell>
          <cell r="J182" t="str">
            <v>=</v>
          </cell>
          <cell r="K182" t="str">
            <v>=</v>
          </cell>
        </row>
        <row r="183">
          <cell r="C183">
            <v>0</v>
          </cell>
          <cell r="D183">
            <v>3418784.8404840794</v>
          </cell>
          <cell r="E183">
            <v>10898.76</v>
          </cell>
          <cell r="F183">
            <v>3407886.0804840797</v>
          </cell>
          <cell r="G183">
            <v>0</v>
          </cell>
          <cell r="H183">
            <v>0</v>
          </cell>
          <cell r="I183">
            <v>0</v>
          </cell>
          <cell r="J183">
            <v>734863.3333333334</v>
          </cell>
          <cell r="K183">
            <v>4142749.413817413</v>
          </cell>
        </row>
        <row r="184">
          <cell r="B184" t="str">
            <v>=</v>
          </cell>
          <cell r="C184" t="str">
            <v>=</v>
          </cell>
          <cell r="D184" t="str">
            <v>=</v>
          </cell>
          <cell r="E184" t="str">
            <v>=</v>
          </cell>
          <cell r="F184" t="str">
            <v>=</v>
          </cell>
          <cell r="G184" t="str">
            <v>=</v>
          </cell>
          <cell r="H184" t="str">
            <v>=</v>
          </cell>
          <cell r="I184" t="str">
            <v>=</v>
          </cell>
          <cell r="J184" t="str">
            <v>=</v>
          </cell>
          <cell r="K184" t="str">
            <v>=</v>
          </cell>
        </row>
        <row r="187">
          <cell r="B187">
            <v>3414796</v>
          </cell>
          <cell r="C187">
            <v>0</v>
          </cell>
          <cell r="D187">
            <v>5917608.89489879</v>
          </cell>
          <cell r="E187">
            <v>18624.413777292575</v>
          </cell>
          <cell r="F187">
            <v>5898984.481121497</v>
          </cell>
          <cell r="I187">
            <v>0</v>
          </cell>
          <cell r="J187">
            <v>1517836.6666666667</v>
          </cell>
          <cell r="K187">
            <v>7416821.147788164</v>
          </cell>
        </row>
        <row r="188">
          <cell r="B188">
            <v>3414792</v>
          </cell>
          <cell r="C188">
            <v>0</v>
          </cell>
          <cell r="D188">
            <v>6571669.151209804</v>
          </cell>
          <cell r="E188">
            <v>20844.01389210019</v>
          </cell>
          <cell r="F188">
            <v>6550825.137317704</v>
          </cell>
          <cell r="I188">
            <v>0</v>
          </cell>
          <cell r="J188">
            <v>804707.6666666666</v>
          </cell>
          <cell r="K188">
            <v>7355532.803984371</v>
          </cell>
        </row>
        <row r="189">
          <cell r="B189">
            <v>3414793</v>
          </cell>
          <cell r="C189">
            <v>0</v>
          </cell>
          <cell r="D189">
            <v>7462242.19159833</v>
          </cell>
          <cell r="E189">
            <v>23630.61196078431</v>
          </cell>
          <cell r="F189">
            <v>7438611.579637545</v>
          </cell>
          <cell r="I189">
            <v>0</v>
          </cell>
          <cell r="J189">
            <v>731140</v>
          </cell>
          <cell r="K189">
            <v>8169751.579637545</v>
          </cell>
        </row>
        <row r="190">
          <cell r="B190">
            <v>3414782</v>
          </cell>
          <cell r="C190">
            <v>0</v>
          </cell>
          <cell r="D190">
            <v>5979251.505355463</v>
          </cell>
          <cell r="E190">
            <v>18052.30064231738</v>
          </cell>
          <cell r="F190">
            <v>5961199.204713146</v>
          </cell>
          <cell r="I190">
            <v>0</v>
          </cell>
          <cell r="J190">
            <v>519867.6666666666</v>
          </cell>
          <cell r="K190">
            <v>6481066.871379813</v>
          </cell>
        </row>
        <row r="191">
          <cell r="B191">
            <v>3414794</v>
          </cell>
          <cell r="C191">
            <v>0</v>
          </cell>
          <cell r="D191">
            <v>6035573.898783556</v>
          </cell>
          <cell r="E191">
            <v>18548.829745958432</v>
          </cell>
          <cell r="F191">
            <v>6017025.069037598</v>
          </cell>
          <cell r="I191">
            <v>0</v>
          </cell>
          <cell r="J191">
            <v>778285</v>
          </cell>
          <cell r="K191">
            <v>6795310.069037598</v>
          </cell>
        </row>
        <row r="192">
          <cell r="B192">
            <v>3414790</v>
          </cell>
          <cell r="C192">
            <v>0</v>
          </cell>
          <cell r="D192">
            <v>5380355.995226116</v>
          </cell>
          <cell r="E192">
            <v>17697.329615384613</v>
          </cell>
          <cell r="F192">
            <v>5362658.665610732</v>
          </cell>
          <cell r="I192">
            <v>0</v>
          </cell>
          <cell r="J192">
            <v>640098.6666666667</v>
          </cell>
          <cell r="K192">
            <v>6002757.332277399</v>
          </cell>
        </row>
        <row r="193">
          <cell r="B193" t="str">
            <v>=</v>
          </cell>
          <cell r="C193" t="str">
            <v>=</v>
          </cell>
          <cell r="D193" t="str">
            <v>=</v>
          </cell>
          <cell r="E193" t="str">
            <v>=</v>
          </cell>
          <cell r="F193" t="str">
            <v>=</v>
          </cell>
          <cell r="G193" t="str">
            <v>=</v>
          </cell>
          <cell r="H193" t="str">
            <v>=</v>
          </cell>
          <cell r="I193" t="str">
            <v>=</v>
          </cell>
          <cell r="J193" t="str">
            <v>=</v>
          </cell>
          <cell r="K193" t="str">
            <v>=</v>
          </cell>
        </row>
        <row r="194">
          <cell r="C194">
            <v>0</v>
          </cell>
          <cell r="D194">
            <v>37346701.63707206</v>
          </cell>
          <cell r="E194">
            <v>117397.4996338375</v>
          </cell>
          <cell r="F194">
            <v>37229304.13743822</v>
          </cell>
          <cell r="G194">
            <v>0</v>
          </cell>
          <cell r="H194">
            <v>0</v>
          </cell>
          <cell r="I194">
            <v>0</v>
          </cell>
          <cell r="J194">
            <v>4991935.666666667</v>
          </cell>
          <cell r="K194">
            <v>42221239.804104894</v>
          </cell>
        </row>
        <row r="195">
          <cell r="B195" t="str">
            <v>=</v>
          </cell>
          <cell r="C195" t="str">
            <v>=</v>
          </cell>
          <cell r="D195" t="str">
            <v>=</v>
          </cell>
          <cell r="E195" t="str">
            <v>=</v>
          </cell>
          <cell r="F195" t="str">
            <v>=</v>
          </cell>
          <cell r="G195" t="str">
            <v>=</v>
          </cell>
          <cell r="H195" t="str">
            <v>=</v>
          </cell>
          <cell r="I195" t="str">
            <v>=</v>
          </cell>
          <cell r="J195" t="str">
            <v>=</v>
          </cell>
          <cell r="K195" t="str">
            <v>=</v>
          </cell>
        </row>
        <row r="196">
          <cell r="C196">
            <v>0</v>
          </cell>
          <cell r="D196">
            <v>93278016.5857195</v>
          </cell>
          <cell r="E196">
            <v>289231.9088698484</v>
          </cell>
          <cell r="F196">
            <v>92988784.67684963</v>
          </cell>
          <cell r="G196">
            <v>0</v>
          </cell>
          <cell r="H196">
            <v>0</v>
          </cell>
          <cell r="I196">
            <v>0</v>
          </cell>
          <cell r="J196">
            <v>12075014.333333334</v>
          </cell>
          <cell r="K196">
            <v>105063799.01018298</v>
          </cell>
        </row>
        <row r="197">
          <cell r="B197" t="str">
            <v>=</v>
          </cell>
          <cell r="C197" t="str">
            <v>=</v>
          </cell>
          <cell r="D197" t="str">
            <v>=</v>
          </cell>
          <cell r="E197" t="str">
            <v>=</v>
          </cell>
          <cell r="F197" t="str">
            <v>=</v>
          </cell>
          <cell r="G197" t="str">
            <v>=</v>
          </cell>
          <cell r="H197" t="str">
            <v>=</v>
          </cell>
          <cell r="I197" t="str">
            <v>=</v>
          </cell>
          <cell r="J197" t="str">
            <v>=</v>
          </cell>
          <cell r="K197" t="str">
            <v>=</v>
          </cell>
        </row>
        <row r="198">
          <cell r="B198" t="str">
            <v>*</v>
          </cell>
          <cell r="C198">
            <v>12173627.615958067</v>
          </cell>
          <cell r="D198">
            <v>269500469.5538688</v>
          </cell>
          <cell r="E198">
            <v>1899114.4292949778</v>
          </cell>
          <cell r="F198">
            <v>267601355.1245739</v>
          </cell>
          <cell r="G198">
            <v>1224000</v>
          </cell>
          <cell r="H198">
            <v>1388976.9117299905</v>
          </cell>
          <cell r="I198">
            <v>2612976.9117299905</v>
          </cell>
          <cell r="J198">
            <v>12075014.333333334</v>
          </cell>
          <cell r="K198">
            <v>294462973.9855952</v>
          </cell>
        </row>
        <row r="199">
          <cell r="B199" t="str">
            <v>=</v>
          </cell>
          <cell r="C199" t="str">
            <v>=</v>
          </cell>
          <cell r="D199" t="str">
            <v>=</v>
          </cell>
          <cell r="E199" t="str">
            <v>=</v>
          </cell>
          <cell r="F199" t="str">
            <v>=</v>
          </cell>
          <cell r="G199" t="str">
            <v>=</v>
          </cell>
          <cell r="H199" t="str">
            <v>=</v>
          </cell>
          <cell r="I199" t="str">
            <v>=</v>
          </cell>
          <cell r="J199" t="str">
            <v>=</v>
          </cell>
          <cell r="K199" t="str">
            <v>=</v>
          </cell>
        </row>
        <row r="201">
          <cell r="B201">
            <v>3417025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2720000</v>
          </cell>
          <cell r="H201">
            <v>2135994.430970045</v>
          </cell>
          <cell r="I201">
            <v>4855994.430970045</v>
          </cell>
          <cell r="J201">
            <v>5380.666666666667</v>
          </cell>
          <cell r="K201">
            <v>4861375.097636712</v>
          </cell>
        </row>
        <row r="202">
          <cell r="B202">
            <v>3417069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1600000</v>
          </cell>
          <cell r="H202">
            <v>1109125.9432052688</v>
          </cell>
          <cell r="I202">
            <v>2709125.943205269</v>
          </cell>
          <cell r="J202">
            <v>2504.3333333333335</v>
          </cell>
          <cell r="K202">
            <v>2711630.2765386025</v>
          </cell>
        </row>
        <row r="203">
          <cell r="B203">
            <v>3417070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2420000.0000000005</v>
          </cell>
          <cell r="H203">
            <v>1710688.0119130034</v>
          </cell>
          <cell r="I203">
            <v>4130688.011913004</v>
          </cell>
          <cell r="J203">
            <v>3380.333333333333</v>
          </cell>
          <cell r="K203">
            <v>4134068.3452463374</v>
          </cell>
        </row>
        <row r="204">
          <cell r="B204">
            <v>3417042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679999.9999999999</v>
          </cell>
          <cell r="H204">
            <v>595300.0891382339</v>
          </cell>
          <cell r="I204">
            <v>1275300.0891382338</v>
          </cell>
          <cell r="J204">
            <v>0</v>
          </cell>
          <cell r="K204">
            <v>1275300.0891382338</v>
          </cell>
        </row>
        <row r="205">
          <cell r="B205">
            <v>3417045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579999.9999999999</v>
          </cell>
          <cell r="H205">
            <v>521101.9110408185</v>
          </cell>
          <cell r="I205">
            <v>1101101.9110408183</v>
          </cell>
          <cell r="J205">
            <v>0</v>
          </cell>
          <cell r="K205">
            <v>1101101.9110408183</v>
          </cell>
        </row>
        <row r="206">
          <cell r="B206">
            <v>3417065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650000</v>
          </cell>
          <cell r="H206">
            <v>562616.9583499618</v>
          </cell>
          <cell r="I206">
            <v>1212616.9583499618</v>
          </cell>
          <cell r="J206">
            <v>0</v>
          </cell>
          <cell r="K206">
            <v>1212616.9583499618</v>
          </cell>
        </row>
        <row r="207">
          <cell r="B207">
            <v>3417054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1330000</v>
          </cell>
          <cell r="H207">
            <v>1332481.8795824207</v>
          </cell>
          <cell r="I207">
            <v>2662481.879582421</v>
          </cell>
          <cell r="J207">
            <v>0</v>
          </cell>
          <cell r="K207">
            <v>2662481.879582421</v>
          </cell>
        </row>
        <row r="208">
          <cell r="B208">
            <v>3417051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1300000</v>
          </cell>
          <cell r="H208">
            <v>1128232.708282244</v>
          </cell>
          <cell r="I208">
            <v>2428232.708282244</v>
          </cell>
          <cell r="J208">
            <v>6007.666666666666</v>
          </cell>
          <cell r="K208">
            <v>2434240.3749489104</v>
          </cell>
        </row>
        <row r="209">
          <cell r="B209">
            <v>3417063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1450000</v>
          </cell>
          <cell r="H209">
            <v>1397275.4829265324</v>
          </cell>
          <cell r="I209">
            <v>2847275.4829265326</v>
          </cell>
          <cell r="J209">
            <v>0</v>
          </cell>
          <cell r="K209">
            <v>2847275.4829265326</v>
          </cell>
        </row>
        <row r="210">
          <cell r="B210">
            <v>3417052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1380000</v>
          </cell>
          <cell r="H210">
            <v>1302503.163638138</v>
          </cell>
          <cell r="I210">
            <v>2682503.163638138</v>
          </cell>
          <cell r="J210">
            <v>4880.333333333333</v>
          </cell>
          <cell r="K210">
            <v>2687383.4969714717</v>
          </cell>
        </row>
        <row r="211">
          <cell r="B211">
            <v>3417059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780000</v>
          </cell>
          <cell r="H211">
            <v>1911602.099227298</v>
          </cell>
          <cell r="I211">
            <v>2691602.099227298</v>
          </cell>
          <cell r="J211">
            <v>4631</v>
          </cell>
          <cell r="K211">
            <v>2696233.099227298</v>
          </cell>
        </row>
        <row r="212">
          <cell r="B212">
            <v>3417039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700000</v>
          </cell>
          <cell r="H212">
            <v>732215.4122594793</v>
          </cell>
          <cell r="I212">
            <v>1432215.4122594793</v>
          </cell>
          <cell r="J212">
            <v>0</v>
          </cell>
          <cell r="K212">
            <v>1432215.4122594793</v>
          </cell>
        </row>
        <row r="213">
          <cell r="B213">
            <v>3411108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1060000</v>
          </cell>
          <cell r="H213">
            <v>1034652.7287704921</v>
          </cell>
          <cell r="I213">
            <v>2094652.7287704921</v>
          </cell>
          <cell r="J213">
            <v>0</v>
          </cell>
          <cell r="K213">
            <v>2094652.7287704921</v>
          </cell>
        </row>
        <row r="214">
          <cell r="B214" t="str">
            <v>=</v>
          </cell>
          <cell r="C214" t="str">
            <v>=</v>
          </cell>
          <cell r="D214" t="str">
            <v>=</v>
          </cell>
          <cell r="E214" t="str">
            <v>=</v>
          </cell>
          <cell r="F214" t="str">
            <v>=</v>
          </cell>
          <cell r="G214" t="str">
            <v>=</v>
          </cell>
          <cell r="H214" t="str">
            <v>=</v>
          </cell>
          <cell r="I214" t="str">
            <v>=</v>
          </cell>
          <cell r="J214" t="str">
            <v>=</v>
          </cell>
          <cell r="K214" t="str">
            <v>=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16650000</v>
          </cell>
          <cell r="H215">
            <v>15473790.819303937</v>
          </cell>
          <cell r="I215">
            <v>32123790.819303934</v>
          </cell>
          <cell r="J215">
            <v>26784.333333333332</v>
          </cell>
          <cell r="K215">
            <v>32150575.15263727</v>
          </cell>
        </row>
        <row r="216">
          <cell r="B216" t="str">
            <v>=</v>
          </cell>
          <cell r="C216" t="str">
            <v>=</v>
          </cell>
          <cell r="D216" t="str">
            <v>=</v>
          </cell>
          <cell r="E216" t="str">
            <v>=</v>
          </cell>
          <cell r="F216" t="str">
            <v>=</v>
          </cell>
          <cell r="G216" t="str">
            <v>=</v>
          </cell>
          <cell r="H216" t="str">
            <v>=</v>
          </cell>
          <cell r="I216" t="str">
            <v>=</v>
          </cell>
          <cell r="J216" t="str">
            <v>=</v>
          </cell>
          <cell r="K216" t="str">
            <v>=</v>
          </cell>
        </row>
        <row r="217">
          <cell r="C217">
            <v>12173627.615958067</v>
          </cell>
          <cell r="D217">
            <v>269500469.5538688</v>
          </cell>
          <cell r="E217">
            <v>1899114.4292949778</v>
          </cell>
          <cell r="F217">
            <v>267601355.1245739</v>
          </cell>
          <cell r="G217">
            <v>17874000</v>
          </cell>
          <cell r="H217">
            <v>16862767.73103393</v>
          </cell>
          <cell r="I217">
            <v>34736767.73103392</v>
          </cell>
          <cell r="J217">
            <v>12101798.666666668</v>
          </cell>
          <cell r="K217">
            <v>326613549.13823247</v>
          </cell>
        </row>
        <row r="218">
          <cell r="B218" t="str">
            <v>=</v>
          </cell>
          <cell r="C218" t="str">
            <v>=</v>
          </cell>
          <cell r="D218" t="str">
            <v>=</v>
          </cell>
          <cell r="E218" t="str">
            <v>=</v>
          </cell>
          <cell r="F218" t="str">
            <v>=</v>
          </cell>
          <cell r="G218" t="str">
            <v>=</v>
          </cell>
          <cell r="H218" t="str">
            <v>=</v>
          </cell>
          <cell r="I218" t="str">
            <v>=</v>
          </cell>
          <cell r="J218" t="str">
            <v>=</v>
          </cell>
          <cell r="K218" t="str">
            <v>=</v>
          </cell>
        </row>
        <row r="219">
          <cell r="B219">
            <v>3413306</v>
          </cell>
          <cell r="D219">
            <v>961616.5094407545</v>
          </cell>
          <cell r="E219">
            <v>9502.789999999999</v>
          </cell>
          <cell r="F219">
            <v>971119.2994407546</v>
          </cell>
        </row>
        <row r="220">
          <cell r="B220">
            <v>3412041</v>
          </cell>
          <cell r="D220">
            <v>1569362.9706615692</v>
          </cell>
          <cell r="E220">
            <v>13367.655992907801</v>
          </cell>
          <cell r="F220">
            <v>1582730.6266544769</v>
          </cell>
        </row>
        <row r="221">
          <cell r="B221">
            <v>3412040</v>
          </cell>
          <cell r="D221">
            <v>1031767.7048266424</v>
          </cell>
          <cell r="E221">
            <v>8809.740109289618</v>
          </cell>
          <cell r="F221">
            <v>1040577.444935932</v>
          </cell>
        </row>
        <row r="222">
          <cell r="B222">
            <v>3412030</v>
          </cell>
          <cell r="D222">
            <v>1214123.640010239</v>
          </cell>
          <cell r="E222">
            <v>9379.584300518134</v>
          </cell>
          <cell r="F222">
            <v>1223503.2243107571</v>
          </cell>
        </row>
        <row r="223">
          <cell r="B223">
            <v>3412020</v>
          </cell>
          <cell r="D223">
            <v>1790565.8714860333</v>
          </cell>
          <cell r="E223">
            <v>16026.639285714287</v>
          </cell>
          <cell r="F223">
            <v>1806592.5107717477</v>
          </cell>
        </row>
        <row r="224">
          <cell r="B224">
            <v>3412223</v>
          </cell>
          <cell r="D224">
            <v>2410008.085900343</v>
          </cell>
          <cell r="E224">
            <v>19383.402499999997</v>
          </cell>
          <cell r="F224">
            <v>2429391.488400343</v>
          </cell>
          <cell r="G224">
            <v>120000</v>
          </cell>
          <cell r="H224">
            <v>33621.09940898184</v>
          </cell>
          <cell r="I224">
            <v>153621.09940898186</v>
          </cell>
        </row>
        <row r="225">
          <cell r="B225">
            <v>3413966</v>
          </cell>
          <cell r="D225">
            <v>1166401.920346627</v>
          </cell>
          <cell r="E225">
            <v>9615.25106060606</v>
          </cell>
          <cell r="F225">
            <v>1176017.171407233</v>
          </cell>
        </row>
        <row r="226">
          <cell r="B226">
            <v>3413011</v>
          </cell>
          <cell r="D226">
            <v>2134977.969481999</v>
          </cell>
          <cell r="E226">
            <v>14083.558984962407</v>
          </cell>
          <cell r="F226">
            <v>2149061.5284669613</v>
          </cell>
        </row>
        <row r="227">
          <cell r="B227">
            <v>3413020</v>
          </cell>
          <cell r="D227">
            <v>2155605.2741859527</v>
          </cell>
          <cell r="E227">
            <v>18036.25406727829</v>
          </cell>
          <cell r="F227">
            <v>2173641.528253231</v>
          </cell>
        </row>
        <row r="228">
          <cell r="B228" t="str">
            <v>=</v>
          </cell>
          <cell r="C228" t="str">
            <v>=</v>
          </cell>
          <cell r="D228" t="str">
            <v>=</v>
          </cell>
          <cell r="E228" t="str">
            <v>=</v>
          </cell>
          <cell r="F228" t="str">
            <v>=</v>
          </cell>
          <cell r="G228" t="str">
            <v>=</v>
          </cell>
          <cell r="H228" t="str">
            <v>=</v>
          </cell>
          <cell r="I228" t="str">
            <v>=</v>
          </cell>
          <cell r="J228" t="str">
            <v>=</v>
          </cell>
          <cell r="K228" t="str">
            <v>=</v>
          </cell>
        </row>
        <row r="229">
          <cell r="D229">
            <v>14434429.946340159</v>
          </cell>
          <cell r="E229">
            <v>118204.87630127661</v>
          </cell>
          <cell r="F229">
            <v>14552634.82264144</v>
          </cell>
          <cell r="G229">
            <v>120000</v>
          </cell>
          <cell r="H229">
            <v>33621.09940898184</v>
          </cell>
          <cell r="I229">
            <v>153621.09940898186</v>
          </cell>
          <cell r="J229">
            <v>0</v>
          </cell>
          <cell r="K229">
            <v>0</v>
          </cell>
        </row>
        <row r="230">
          <cell r="B230" t="str">
            <v>=</v>
          </cell>
          <cell r="C230" t="str">
            <v>=</v>
          </cell>
          <cell r="D230" t="str">
            <v>=</v>
          </cell>
          <cell r="E230" t="str">
            <v>=</v>
          </cell>
          <cell r="F230" t="str">
            <v>=</v>
          </cell>
          <cell r="G230" t="str">
            <v>=</v>
          </cell>
          <cell r="H230" t="str">
            <v>=</v>
          </cell>
          <cell r="I230" t="str">
            <v>=</v>
          </cell>
          <cell r="J230" t="str">
            <v>=</v>
          </cell>
          <cell r="K230" t="str">
            <v>=</v>
          </cell>
        </row>
        <row r="231">
          <cell r="B231">
            <v>3414787</v>
          </cell>
          <cell r="D231">
            <v>4710976.303766436</v>
          </cell>
          <cell r="E231">
            <v>15047.268956406868</v>
          </cell>
          <cell r="F231">
            <v>4726023.572722843</v>
          </cell>
        </row>
        <row r="232">
          <cell r="B232">
            <v>3414001</v>
          </cell>
          <cell r="D232">
            <v>6075655.5240379255</v>
          </cell>
          <cell r="E232">
            <v>18710.22783492823</v>
          </cell>
          <cell r="F232">
            <v>6094365.751872853</v>
          </cell>
        </row>
        <row r="233">
          <cell r="B233">
            <v>3414000</v>
          </cell>
          <cell r="D233">
            <v>4859821.150421468</v>
          </cell>
          <cell r="E233">
            <v>12596.170920245399</v>
          </cell>
          <cell r="F233">
            <v>4872417.321341713</v>
          </cell>
        </row>
        <row r="234">
          <cell r="B234">
            <v>3414002</v>
          </cell>
          <cell r="D234">
            <v>1628277.7228276948</v>
          </cell>
          <cell r="E234">
            <v>4424.6909090909085</v>
          </cell>
          <cell r="F234">
            <v>1632702.4137367858</v>
          </cell>
        </row>
        <row r="235">
          <cell r="B235">
            <v>3416906</v>
          </cell>
          <cell r="D235">
            <v>8488355.353379704</v>
          </cell>
          <cell r="E235">
            <v>25764.467107438013</v>
          </cell>
          <cell r="F235">
            <v>8514119.820487142</v>
          </cell>
        </row>
        <row r="236">
          <cell r="B236">
            <v>3415900</v>
          </cell>
          <cell r="D236">
            <v>4770079.271080638</v>
          </cell>
          <cell r="E236">
            <v>16011.08006097561</v>
          </cell>
          <cell r="F236">
            <v>4786090.351141614</v>
          </cell>
        </row>
        <row r="237">
          <cell r="B237">
            <v>3415400</v>
          </cell>
          <cell r="D237">
            <v>5974857.790034181</v>
          </cell>
          <cell r="E237">
            <v>19919.0563836478</v>
          </cell>
          <cell r="F237">
            <v>5994776.846417829</v>
          </cell>
        </row>
        <row r="238">
          <cell r="B238">
            <v>3415402</v>
          </cell>
          <cell r="D238">
            <v>4908331.807659459</v>
          </cell>
          <cell r="E238">
            <v>16405.02571428571</v>
          </cell>
          <cell r="F238">
            <v>4924736.833373745</v>
          </cell>
        </row>
        <row r="239">
          <cell r="B239">
            <v>3414009</v>
          </cell>
          <cell r="D239">
            <v>6321784.212209786</v>
          </cell>
          <cell r="E239">
            <v>18278.104982332155</v>
          </cell>
          <cell r="F239">
            <v>6340062.317192119</v>
          </cell>
        </row>
        <row r="240">
          <cell r="B240">
            <v>3416908</v>
          </cell>
          <cell r="D240">
            <v>4452556.4657722935</v>
          </cell>
          <cell r="E240">
            <v>13311.987169117649</v>
          </cell>
          <cell r="F240">
            <v>4465868.452941411</v>
          </cell>
        </row>
        <row r="241">
          <cell r="B241">
            <v>3416907</v>
          </cell>
          <cell r="D241">
            <v>4371056.571100998</v>
          </cell>
          <cell r="E241">
            <v>14551.076119402984</v>
          </cell>
          <cell r="F241">
            <v>4385607.647220401</v>
          </cell>
        </row>
        <row r="242">
          <cell r="B242">
            <v>3415404</v>
          </cell>
          <cell r="D242">
            <v>5069123.778802113</v>
          </cell>
          <cell r="E242">
            <v>17140.847815820543</v>
          </cell>
          <cell r="F242">
            <v>5086264.626617934</v>
          </cell>
        </row>
        <row r="243">
          <cell r="B243">
            <v>3414797</v>
          </cell>
          <cell r="D243">
            <v>2776228.041022894</v>
          </cell>
          <cell r="E243">
            <v>8113.592579787234</v>
          </cell>
          <cell r="F243">
            <v>2784341.633602681</v>
          </cell>
        </row>
        <row r="244">
          <cell r="B244">
            <v>3414003</v>
          </cell>
          <cell r="D244">
            <v>1377792.373518636</v>
          </cell>
          <cell r="E244">
            <v>3903.222222222222</v>
          </cell>
          <cell r="F244">
            <v>1381695.5957408582</v>
          </cell>
        </row>
        <row r="245">
          <cell r="B245">
            <v>3414306</v>
          </cell>
          <cell r="D245">
            <v>5902239.0389573565</v>
          </cell>
          <cell r="E245">
            <v>18106.92280860702</v>
          </cell>
          <cell r="F245">
            <v>5920345.961765964</v>
          </cell>
        </row>
        <row r="246">
          <cell r="B246">
            <v>3414004</v>
          </cell>
          <cell r="D246">
            <v>6486081.109629713</v>
          </cell>
          <cell r="E246">
            <v>24269.56869565217</v>
          </cell>
          <cell r="F246">
            <v>6510350.678325365</v>
          </cell>
        </row>
        <row r="247">
          <cell r="B247" t="str">
            <v>=</v>
          </cell>
          <cell r="C247" t="str">
            <v>=</v>
          </cell>
          <cell r="D247" t="str">
            <v>=</v>
          </cell>
          <cell r="E247" t="str">
            <v>=</v>
          </cell>
          <cell r="F247" t="str">
            <v>=</v>
          </cell>
          <cell r="G247" t="str">
            <v>=</v>
          </cell>
          <cell r="H247" t="str">
            <v>=</v>
          </cell>
          <cell r="I247" t="str">
            <v>=</v>
          </cell>
          <cell r="J247" t="str">
            <v>=</v>
          </cell>
          <cell r="K247" t="str">
            <v>=</v>
          </cell>
        </row>
        <row r="248">
          <cell r="D248">
            <v>78173216.51422128</v>
          </cell>
          <cell r="E248">
            <v>246553.31027996054</v>
          </cell>
          <cell r="F248">
            <v>78419769.82450125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B249" t="str">
            <v>=</v>
          </cell>
          <cell r="C249" t="str">
            <v>=</v>
          </cell>
          <cell r="D249" t="str">
            <v>=</v>
          </cell>
          <cell r="E249" t="str">
            <v>=</v>
          </cell>
          <cell r="F249" t="str">
            <v>=</v>
          </cell>
          <cell r="G249" t="str">
            <v>=</v>
          </cell>
          <cell r="H249" t="str">
            <v>=</v>
          </cell>
          <cell r="I249" t="str">
            <v>=</v>
          </cell>
          <cell r="J249" t="str">
            <v>=</v>
          </cell>
          <cell r="K249" t="str">
            <v>=</v>
          </cell>
        </row>
        <row r="250">
          <cell r="C250">
            <v>12173627.615958067</v>
          </cell>
          <cell r="D250">
            <v>362108116.01443017</v>
          </cell>
          <cell r="E250">
            <v>2263872.615876215</v>
          </cell>
          <cell r="F250">
            <v>360573759.7717166</v>
          </cell>
          <cell r="G250">
            <v>17994000</v>
          </cell>
          <cell r="H250">
            <v>16896388.83044291</v>
          </cell>
          <cell r="I250">
            <v>34890388.830442905</v>
          </cell>
          <cell r="J250">
            <v>12101798.666666668</v>
          </cell>
          <cell r="K250">
            <v>326613549.13823247</v>
          </cell>
        </row>
        <row r="251">
          <cell r="B251" t="str">
            <v>=</v>
          </cell>
          <cell r="C251" t="str">
            <v>=</v>
          </cell>
          <cell r="D251" t="str">
            <v>=</v>
          </cell>
          <cell r="E251" t="str">
            <v>=</v>
          </cell>
          <cell r="F251" t="str">
            <v>=</v>
          </cell>
          <cell r="G251" t="str">
            <v>=</v>
          </cell>
          <cell r="H251" t="str">
            <v>=</v>
          </cell>
          <cell r="I251" t="str">
            <v>=</v>
          </cell>
          <cell r="J251" t="str">
            <v>=</v>
          </cell>
          <cell r="K251" t="str">
            <v>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0"/>
  <sheetViews>
    <sheetView tabSelected="1" zoomScalePageLayoutView="0" workbookViewId="0" topLeftCell="A1">
      <pane xSplit="1" ySplit="12" topLeftCell="B11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E119" sqref="E119"/>
    </sheetView>
  </sheetViews>
  <sheetFormatPr defaultColWidth="9.140625" defaultRowHeight="12.75"/>
  <cols>
    <col min="1" max="1" width="42.28125" style="0" customWidth="1"/>
    <col min="2" max="2" width="9.8515625" style="0" bestFit="1" customWidth="1"/>
    <col min="3" max="3" width="13.7109375" style="0" customWidth="1"/>
    <col min="4" max="4" width="14.421875" style="0" customWidth="1"/>
    <col min="5" max="5" width="13.00390625" style="0" customWidth="1"/>
    <col min="6" max="6" width="13.7109375" style="0" bestFit="1" customWidth="1"/>
    <col min="7" max="7" width="12.7109375" style="0" bestFit="1" customWidth="1"/>
    <col min="8" max="8" width="12.28125" style="0" customWidth="1"/>
    <col min="9" max="9" width="13.00390625" style="0" customWidth="1"/>
    <col min="10" max="10" width="12.28125" style="0" customWidth="1"/>
    <col min="11" max="11" width="14.00390625" style="0" customWidth="1"/>
    <col min="12" max="12" width="1.7109375" style="0" customWidth="1"/>
    <col min="13" max="13" width="13.421875" style="0" customWidth="1"/>
    <col min="14" max="14" width="1.7109375" style="0" customWidth="1"/>
    <col min="15" max="15" width="13.421875" style="0" customWidth="1"/>
    <col min="16" max="16" width="1.7109375" style="0" customWidth="1"/>
    <col min="17" max="18" width="14.140625" style="0" customWidth="1"/>
    <col min="19" max="19" width="1.7109375" style="0" customWidth="1"/>
    <col min="20" max="20" width="14.00390625" style="0" customWidth="1"/>
    <col min="21" max="21" width="12.7109375" style="0" customWidth="1"/>
    <col min="22" max="22" width="14.140625" style="0" customWidth="1"/>
    <col min="23" max="23" width="1.7109375" style="0" customWidth="1"/>
    <col min="24" max="26" width="13.7109375" style="0" customWidth="1"/>
    <col min="28" max="28" width="12.28125" style="0" bestFit="1" customWidth="1"/>
    <col min="29" max="29" width="12.7109375" style="0" bestFit="1" customWidth="1"/>
    <col min="30" max="30" width="12.00390625" style="0" bestFit="1" customWidth="1"/>
    <col min="31" max="31" width="14.7109375" style="0" bestFit="1" customWidth="1"/>
    <col min="32" max="32" width="12.7109375" style="0" bestFit="1" customWidth="1"/>
    <col min="33" max="33" width="13.28125" style="0" bestFit="1" customWidth="1"/>
    <col min="34" max="34" width="13.421875" style="0" bestFit="1" customWidth="1"/>
  </cols>
  <sheetData>
    <row r="1" spans="1:24" ht="12.75" customHeight="1">
      <c r="A1" s="1" t="s">
        <v>0</v>
      </c>
      <c r="C1" s="23" t="s">
        <v>242</v>
      </c>
      <c r="D1" s="26"/>
      <c r="E1" s="26"/>
      <c r="F1" s="26"/>
      <c r="J1" s="23" t="s">
        <v>228</v>
      </c>
      <c r="Q1" s="26"/>
      <c r="R1" s="22"/>
      <c r="T1" s="23" t="s">
        <v>261</v>
      </c>
      <c r="U1" s="3"/>
      <c r="V1" s="3"/>
      <c r="W1" s="3"/>
      <c r="X1" s="22" t="s">
        <v>177</v>
      </c>
    </row>
    <row r="2" spans="1:24" ht="12.75" customHeight="1">
      <c r="A2" s="1" t="s">
        <v>1</v>
      </c>
      <c r="C2" t="s">
        <v>245</v>
      </c>
      <c r="D2" s="23" t="s">
        <v>257</v>
      </c>
      <c r="E2" s="23"/>
      <c r="F2" s="23"/>
      <c r="J2" s="23" t="s">
        <v>229</v>
      </c>
      <c r="Q2" s="23"/>
      <c r="T2" s="23" t="s">
        <v>262</v>
      </c>
      <c r="U2" s="3"/>
      <c r="V2" s="3"/>
      <c r="W2" s="3"/>
      <c r="X2" s="22" t="s">
        <v>178</v>
      </c>
    </row>
    <row r="3" spans="1:24" ht="12.75" customHeight="1">
      <c r="A3" s="1" t="s">
        <v>2</v>
      </c>
      <c r="C3" t="s">
        <v>258</v>
      </c>
      <c r="D3" t="s">
        <v>264</v>
      </c>
      <c r="J3" s="23" t="s">
        <v>230</v>
      </c>
      <c r="Q3" s="23"/>
      <c r="T3" s="23"/>
      <c r="U3" s="3"/>
      <c r="V3" s="3"/>
      <c r="W3" s="3"/>
      <c r="X3" s="22" t="s">
        <v>236</v>
      </c>
    </row>
    <row r="4" spans="1:26" ht="12.75" customHeight="1">
      <c r="A4" s="1" t="s">
        <v>222</v>
      </c>
      <c r="C4" t="s">
        <v>259</v>
      </c>
      <c r="D4" t="s">
        <v>260</v>
      </c>
      <c r="J4" s="23" t="s">
        <v>254</v>
      </c>
      <c r="Q4" s="23"/>
      <c r="T4" s="23"/>
      <c r="U4" s="3"/>
      <c r="V4" s="3"/>
      <c r="W4" s="3"/>
      <c r="X4" s="27" t="s">
        <v>215</v>
      </c>
      <c r="Y4" s="22"/>
      <c r="Z4" s="22"/>
    </row>
    <row r="5" spans="1:24" ht="12.75">
      <c r="A5" s="1"/>
      <c r="C5" s="23"/>
      <c r="J5" s="23" t="s">
        <v>232</v>
      </c>
      <c r="P5" s="3"/>
      <c r="Q5" s="23"/>
      <c r="T5" s="23"/>
      <c r="U5" s="3"/>
      <c r="V5" s="3"/>
      <c r="W5" s="3"/>
      <c r="X5" s="26" t="s">
        <v>243</v>
      </c>
    </row>
    <row r="6" spans="1:24" ht="12.75">
      <c r="A6" s="1" t="s">
        <v>3</v>
      </c>
      <c r="J6" s="23" t="s">
        <v>231</v>
      </c>
      <c r="L6" s="3"/>
      <c r="M6" s="3"/>
      <c r="N6" s="3"/>
      <c r="O6" s="3"/>
      <c r="P6" s="3"/>
      <c r="Q6" s="23"/>
      <c r="T6" s="23"/>
      <c r="U6" s="3"/>
      <c r="V6" s="3"/>
      <c r="W6" s="3"/>
      <c r="X6" s="27"/>
    </row>
    <row r="7" spans="2:26" ht="12.75" customHeight="1">
      <c r="B7" s="2"/>
      <c r="C7" s="37" t="s">
        <v>222</v>
      </c>
      <c r="D7" s="38"/>
      <c r="E7" s="38"/>
      <c r="F7" s="38"/>
      <c r="G7" s="38"/>
      <c r="H7" s="38"/>
      <c r="I7" s="38"/>
      <c r="J7" s="38"/>
      <c r="K7" s="39"/>
      <c r="L7" s="3"/>
      <c r="M7" s="9" t="s">
        <v>222</v>
      </c>
      <c r="N7" s="3"/>
      <c r="O7" s="9" t="s">
        <v>222</v>
      </c>
      <c r="P7" s="3"/>
      <c r="Q7" s="9" t="s">
        <v>239</v>
      </c>
      <c r="R7" s="9" t="s">
        <v>246</v>
      </c>
      <c r="T7" s="30" t="s">
        <v>222</v>
      </c>
      <c r="U7" s="30" t="s">
        <v>222</v>
      </c>
      <c r="V7" s="30" t="s">
        <v>222</v>
      </c>
      <c r="W7" s="3"/>
      <c r="X7" s="9" t="s">
        <v>222</v>
      </c>
      <c r="Y7" s="9" t="s">
        <v>239</v>
      </c>
      <c r="Z7" s="9" t="s">
        <v>246</v>
      </c>
    </row>
    <row r="8" spans="3:26" ht="15" customHeight="1">
      <c r="C8" s="37" t="s">
        <v>202</v>
      </c>
      <c r="D8" s="38"/>
      <c r="E8" s="38"/>
      <c r="F8" s="38"/>
      <c r="G8" s="38"/>
      <c r="H8" s="38"/>
      <c r="I8" s="38"/>
      <c r="J8" s="38"/>
      <c r="K8" s="39"/>
      <c r="L8" s="3"/>
      <c r="M8" s="46" t="s">
        <v>227</v>
      </c>
      <c r="N8" s="3"/>
      <c r="O8" s="40" t="s">
        <v>208</v>
      </c>
      <c r="P8" s="3"/>
      <c r="Q8" s="40" t="s">
        <v>176</v>
      </c>
      <c r="R8" s="40" t="s">
        <v>176</v>
      </c>
      <c r="T8" s="46" t="s">
        <v>194</v>
      </c>
      <c r="U8" s="46" t="s">
        <v>220</v>
      </c>
      <c r="V8" s="46" t="s">
        <v>221</v>
      </c>
      <c r="W8" s="3"/>
      <c r="X8" s="40" t="s">
        <v>255</v>
      </c>
      <c r="Y8" s="40" t="s">
        <v>240</v>
      </c>
      <c r="Z8" s="40" t="s">
        <v>256</v>
      </c>
    </row>
    <row r="9" spans="3:26" ht="15" customHeight="1">
      <c r="C9" s="40" t="s">
        <v>167</v>
      </c>
      <c r="D9" s="38" t="s">
        <v>164</v>
      </c>
      <c r="E9" s="44"/>
      <c r="F9" s="45"/>
      <c r="G9" s="37" t="s">
        <v>165</v>
      </c>
      <c r="H9" s="44"/>
      <c r="I9" s="45"/>
      <c r="J9" s="46" t="s">
        <v>173</v>
      </c>
      <c r="K9" s="40" t="s">
        <v>166</v>
      </c>
      <c r="L9" s="3"/>
      <c r="M9" s="41"/>
      <c r="N9" s="3"/>
      <c r="O9" s="41"/>
      <c r="P9" s="3"/>
      <c r="Q9" s="41"/>
      <c r="R9" s="41"/>
      <c r="T9" s="41"/>
      <c r="U9" s="41"/>
      <c r="V9" s="41"/>
      <c r="W9" s="3"/>
      <c r="X9" s="41"/>
      <c r="Y9" s="41"/>
      <c r="Z9" s="41"/>
    </row>
    <row r="10" spans="2:26" ht="15" customHeight="1">
      <c r="B10" s="3" t="s">
        <v>4</v>
      </c>
      <c r="C10" s="41"/>
      <c r="D10" s="40" t="s">
        <v>168</v>
      </c>
      <c r="E10" s="43" t="s">
        <v>207</v>
      </c>
      <c r="F10" s="40" t="s">
        <v>169</v>
      </c>
      <c r="G10" s="40" t="s">
        <v>170</v>
      </c>
      <c r="H10" s="40" t="s">
        <v>171</v>
      </c>
      <c r="I10" s="40" t="s">
        <v>172</v>
      </c>
      <c r="J10" s="41"/>
      <c r="K10" s="41"/>
      <c r="L10" s="3"/>
      <c r="M10" s="41"/>
      <c r="N10" s="3"/>
      <c r="O10" s="41"/>
      <c r="P10" s="3"/>
      <c r="Q10" s="41"/>
      <c r="R10" s="41"/>
      <c r="T10" s="41"/>
      <c r="U10" s="41"/>
      <c r="V10" s="41"/>
      <c r="W10" s="3"/>
      <c r="X10" s="41"/>
      <c r="Y10" s="41"/>
      <c r="Z10" s="41"/>
    </row>
    <row r="11" spans="1:26" ht="36" customHeight="1">
      <c r="A11" t="s">
        <v>5</v>
      </c>
      <c r="B11" s="3" t="s">
        <v>6</v>
      </c>
      <c r="C11" s="42"/>
      <c r="D11" s="42"/>
      <c r="E11" s="42"/>
      <c r="F11" s="42"/>
      <c r="G11" s="42"/>
      <c r="H11" s="42"/>
      <c r="I11" s="42"/>
      <c r="J11" s="42"/>
      <c r="K11" s="42"/>
      <c r="L11" s="3"/>
      <c r="M11" s="42"/>
      <c r="N11" s="3"/>
      <c r="O11" s="42"/>
      <c r="P11" s="3"/>
      <c r="Q11" s="42"/>
      <c r="R11" s="42"/>
      <c r="T11" s="42"/>
      <c r="U11" s="42"/>
      <c r="V11" s="42"/>
      <c r="W11" s="3"/>
      <c r="X11" s="42"/>
      <c r="Y11" s="42"/>
      <c r="Z11" s="42"/>
    </row>
    <row r="12" spans="1:26" ht="12.75">
      <c r="A12" s="4" t="s">
        <v>7</v>
      </c>
      <c r="B12" s="4" t="s">
        <v>7</v>
      </c>
      <c r="C12" s="4" t="s">
        <v>7</v>
      </c>
      <c r="D12" s="4" t="s">
        <v>7</v>
      </c>
      <c r="E12" s="4" t="s">
        <v>7</v>
      </c>
      <c r="F12" s="4"/>
      <c r="G12" s="4" t="s">
        <v>7</v>
      </c>
      <c r="H12" s="4"/>
      <c r="I12" s="4"/>
      <c r="J12" s="4" t="s">
        <v>7</v>
      </c>
      <c r="K12" s="4" t="s">
        <v>7</v>
      </c>
      <c r="L12" s="3"/>
      <c r="M12" s="4" t="s">
        <v>7</v>
      </c>
      <c r="N12" s="3"/>
      <c r="O12" s="4" t="s">
        <v>7</v>
      </c>
      <c r="P12" s="3"/>
      <c r="Q12" s="4" t="s">
        <v>7</v>
      </c>
      <c r="R12" s="4" t="s">
        <v>7</v>
      </c>
      <c r="T12" s="4" t="s">
        <v>7</v>
      </c>
      <c r="U12" s="4" t="s">
        <v>7</v>
      </c>
      <c r="V12" s="4" t="s">
        <v>7</v>
      </c>
      <c r="W12" s="3"/>
      <c r="X12" s="4" t="s">
        <v>7</v>
      </c>
      <c r="Y12" s="4" t="s">
        <v>7</v>
      </c>
      <c r="Z12" s="4" t="s">
        <v>7</v>
      </c>
    </row>
    <row r="13" spans="1:18" ht="12.75" customHeight="1">
      <c r="A13" t="s">
        <v>8</v>
      </c>
      <c r="D13" s="22"/>
      <c r="E13" s="22"/>
      <c r="F13" s="22"/>
      <c r="G13" s="22"/>
      <c r="H13" s="22"/>
      <c r="I13" s="22"/>
      <c r="J13" s="25"/>
      <c r="O13" s="25"/>
      <c r="P13" s="25"/>
      <c r="Q13" s="25"/>
      <c r="R13" s="25"/>
    </row>
    <row r="14" spans="3:26" ht="12.75" customHeight="1">
      <c r="C14" s="31"/>
      <c r="D14" s="32"/>
      <c r="E14" s="32"/>
      <c r="F14" s="32"/>
      <c r="G14" s="32"/>
      <c r="H14" s="32"/>
      <c r="I14" s="32"/>
      <c r="J14" s="32"/>
      <c r="L14" s="3"/>
      <c r="M14" s="31"/>
      <c r="N14" s="3"/>
      <c r="O14" s="31"/>
      <c r="P14" s="25"/>
      <c r="Q14" s="31"/>
      <c r="R14" s="31"/>
      <c r="T14" s="31"/>
      <c r="U14" s="31"/>
      <c r="V14" s="31"/>
      <c r="W14" s="3"/>
      <c r="X14" s="31"/>
      <c r="Y14" s="31"/>
      <c r="Z14" s="31"/>
    </row>
    <row r="15" spans="1:26" ht="12.75" customHeight="1">
      <c r="A15" t="s">
        <v>9</v>
      </c>
      <c r="B15" s="8">
        <v>3411006</v>
      </c>
      <c r="C15" s="5">
        <v>431347.747894697</v>
      </c>
      <c r="D15" s="5">
        <v>0</v>
      </c>
      <c r="E15" s="5">
        <v>0</v>
      </c>
      <c r="F15" s="5">
        <f>SUM(D15-E15)</f>
        <v>0</v>
      </c>
      <c r="G15" s="5">
        <v>0</v>
      </c>
      <c r="H15" s="5">
        <v>0</v>
      </c>
      <c r="I15" s="5">
        <f>SUM(G15:H15)</f>
        <v>0</v>
      </c>
      <c r="J15" s="5">
        <v>0</v>
      </c>
      <c r="K15" s="6">
        <f>SUM(C15,F15,I15,J15)</f>
        <v>431347.747894697</v>
      </c>
      <c r="L15" s="3"/>
      <c r="M15" s="3"/>
      <c r="N15" s="3"/>
      <c r="O15" s="5">
        <v>0</v>
      </c>
      <c r="P15" s="3"/>
      <c r="Q15" s="6">
        <f>VLOOKUP(B15,'[5]Annex A'!$B$15:$K$251,10,FALSE)</f>
        <v>431347.747894697</v>
      </c>
      <c r="R15" s="6">
        <f>VLOOKUP(B15,'[6]Annex A'!$B$15:$K$251,10,FALSE)</f>
        <v>431347.747894697</v>
      </c>
      <c r="T15" s="5">
        <v>0</v>
      </c>
      <c r="U15" s="5"/>
      <c r="V15" s="5"/>
      <c r="W15" s="3"/>
      <c r="X15" s="11">
        <v>0</v>
      </c>
      <c r="Y15" s="11"/>
      <c r="Z15" s="11"/>
    </row>
    <row r="16" spans="1:26" ht="12.75">
      <c r="A16" t="s">
        <v>10</v>
      </c>
      <c r="B16" s="8">
        <v>3411001</v>
      </c>
      <c r="C16" s="5">
        <v>371253.24053452874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f>SUM(C16,F16,I16,J16)</f>
        <v>371253.24053452874</v>
      </c>
      <c r="L16" s="3"/>
      <c r="M16" s="3"/>
      <c r="N16" s="3"/>
      <c r="O16" s="5">
        <v>0</v>
      </c>
      <c r="P16" s="3"/>
      <c r="Q16" s="6">
        <f>VLOOKUP(B16,'[5]Annex A'!$B$15:$K$251,10,FALSE)</f>
        <v>371253.24053452874</v>
      </c>
      <c r="R16" s="6">
        <f>VLOOKUP(B16,'[6]Annex A'!$B$15:$K$251,10,FALSE)</f>
        <v>371253.24053452874</v>
      </c>
      <c r="T16" s="5">
        <v>0</v>
      </c>
      <c r="U16" s="5"/>
      <c r="V16" s="5"/>
      <c r="W16" s="3"/>
      <c r="X16" s="11">
        <v>0</v>
      </c>
      <c r="Y16" s="11"/>
      <c r="Z16" s="11"/>
    </row>
    <row r="17" spans="1:26" ht="12.75">
      <c r="A17" t="s">
        <v>11</v>
      </c>
      <c r="B17" s="8">
        <v>3411002</v>
      </c>
      <c r="C17" s="5">
        <v>571333.251456805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f>SUM(C17,F17,I17,J17)</f>
        <v>571333.251456805</v>
      </c>
      <c r="L17" s="3"/>
      <c r="M17" s="3"/>
      <c r="N17" s="3"/>
      <c r="O17" s="5">
        <v>0</v>
      </c>
      <c r="P17" s="3"/>
      <c r="Q17" s="6">
        <f>VLOOKUP(B17,'[5]Annex A'!$B$15:$K$251,10,FALSE)</f>
        <v>571333.251456805</v>
      </c>
      <c r="R17" s="6">
        <f>VLOOKUP(B17,'[6]Annex A'!$B$15:$K$251,10,FALSE)</f>
        <v>571333.251456805</v>
      </c>
      <c r="T17" s="5">
        <v>0</v>
      </c>
      <c r="U17" s="5"/>
      <c r="V17" s="5"/>
      <c r="W17" s="3"/>
      <c r="X17" s="11">
        <v>0</v>
      </c>
      <c r="Y17" s="11"/>
      <c r="Z17" s="11"/>
    </row>
    <row r="18" spans="1:26" ht="12.75">
      <c r="A18" t="s">
        <v>206</v>
      </c>
      <c r="B18" s="8">
        <v>3411005</v>
      </c>
      <c r="C18" s="5">
        <v>688395.9045903493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6">
        <f>SUM(C18,F18,I18,J18)</f>
        <v>688395.9045903493</v>
      </c>
      <c r="L18" s="3"/>
      <c r="M18" s="3"/>
      <c r="N18" s="3"/>
      <c r="O18" s="5">
        <v>0</v>
      </c>
      <c r="P18" s="3"/>
      <c r="Q18" s="6">
        <f>VLOOKUP(B18,'[5]Annex A'!$B$15:$K$251,10,FALSE)</f>
        <v>688395.9045903493</v>
      </c>
      <c r="R18" s="6">
        <f>VLOOKUP(B18,'[6]Annex A'!$B$15:$K$251,10,FALSE)</f>
        <v>688395.9045903493</v>
      </c>
      <c r="T18" s="5">
        <v>0</v>
      </c>
      <c r="U18" s="5"/>
      <c r="V18" s="5"/>
      <c r="W18" s="3"/>
      <c r="X18" s="11">
        <v>0</v>
      </c>
      <c r="Y18" s="11"/>
      <c r="Z18" s="11"/>
    </row>
    <row r="19" spans="1:26" ht="12.75">
      <c r="A19" t="s">
        <v>188</v>
      </c>
      <c r="B19" s="8">
        <v>3411003</v>
      </c>
      <c r="C19" s="5">
        <v>769250.2420816879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6">
        <f>SUM(C19,F19,I19,J19)</f>
        <v>769250.2420816879</v>
      </c>
      <c r="L19" s="3"/>
      <c r="M19" s="3"/>
      <c r="N19" s="3"/>
      <c r="O19" s="5">
        <v>0</v>
      </c>
      <c r="P19" s="3"/>
      <c r="Q19" s="6">
        <f>VLOOKUP(B19,'[5]Annex A'!$B$15:$K$251,10,FALSE)</f>
        <v>769250.2420816879</v>
      </c>
      <c r="R19" s="6">
        <f>VLOOKUP(B19,'[6]Annex A'!$B$15:$K$251,10,FALSE)</f>
        <v>769250.2420816879</v>
      </c>
      <c r="T19" s="5">
        <v>0</v>
      </c>
      <c r="U19" s="5"/>
      <c r="V19" s="5"/>
      <c r="W19" s="3"/>
      <c r="X19" s="11">
        <v>0</v>
      </c>
      <c r="Y19" s="11"/>
      <c r="Z19" s="11"/>
    </row>
    <row r="20" spans="1:26" ht="12.75">
      <c r="A20" s="4" t="s">
        <v>7</v>
      </c>
      <c r="B20" s="4" t="s">
        <v>7</v>
      </c>
      <c r="C20" s="14" t="s">
        <v>7</v>
      </c>
      <c r="D20" s="14" t="s">
        <v>7</v>
      </c>
      <c r="E20" s="14" t="s">
        <v>7</v>
      </c>
      <c r="F20" s="14" t="s">
        <v>7</v>
      </c>
      <c r="G20" s="14" t="s">
        <v>7</v>
      </c>
      <c r="H20" s="14" t="s">
        <v>7</v>
      </c>
      <c r="I20" s="14" t="s">
        <v>7</v>
      </c>
      <c r="J20" s="14" t="s">
        <v>7</v>
      </c>
      <c r="K20" s="15" t="s">
        <v>7</v>
      </c>
      <c r="L20" s="3"/>
      <c r="M20" s="15" t="s">
        <v>7</v>
      </c>
      <c r="N20" s="3"/>
      <c r="O20" s="14" t="s">
        <v>7</v>
      </c>
      <c r="P20" s="3"/>
      <c r="Q20" s="14" t="s">
        <v>7</v>
      </c>
      <c r="R20" s="14" t="s">
        <v>7</v>
      </c>
      <c r="T20" s="4" t="s">
        <v>7</v>
      </c>
      <c r="U20" s="4" t="s">
        <v>7</v>
      </c>
      <c r="V20" s="4" t="s">
        <v>7</v>
      </c>
      <c r="W20" s="3"/>
      <c r="X20" s="10" t="s">
        <v>7</v>
      </c>
      <c r="Y20" s="10" t="s">
        <v>7</v>
      </c>
      <c r="Z20" s="10" t="s">
        <v>7</v>
      </c>
    </row>
    <row r="21" spans="1:26" ht="12.75">
      <c r="A21" t="s">
        <v>12</v>
      </c>
      <c r="C21" s="5">
        <f aca="true" t="shared" si="0" ref="C21:H21">SUM(C15:C19)</f>
        <v>2831580.386558068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  <c r="H21" s="5">
        <f t="shared" si="0"/>
        <v>0</v>
      </c>
      <c r="I21" s="5">
        <f>SUM(I15:I19)</f>
        <v>0</v>
      </c>
      <c r="J21" s="5">
        <f>SUM(J15:J19)</f>
        <v>0</v>
      </c>
      <c r="K21" s="5">
        <f>SUM(K15:K19)</f>
        <v>2831580.386558068</v>
      </c>
      <c r="L21" s="3"/>
      <c r="M21" s="5">
        <f>SUM(M15:M19)</f>
        <v>0</v>
      </c>
      <c r="N21" s="3"/>
      <c r="O21" s="5">
        <f>SUM(O15:O19)</f>
        <v>0</v>
      </c>
      <c r="P21" s="3"/>
      <c r="Q21" s="5">
        <f>SUM(Q15:Q19)</f>
        <v>2831580.386558068</v>
      </c>
      <c r="R21" s="5">
        <f>SUM(R15:R19)</f>
        <v>2831580.386558068</v>
      </c>
      <c r="T21" s="5">
        <f>SUM(T15:T19)</f>
        <v>0</v>
      </c>
      <c r="U21" s="5">
        <f>SUM(U15:U19)</f>
        <v>0</v>
      </c>
      <c r="V21" s="5">
        <f>SUM(V15:V19)</f>
        <v>0</v>
      </c>
      <c r="W21" s="3"/>
      <c r="X21" s="11">
        <f>SUM(X15:X19)</f>
        <v>0</v>
      </c>
      <c r="Y21" s="11">
        <f>SUM(Y15:Y19)</f>
        <v>0</v>
      </c>
      <c r="Z21" s="11">
        <f>SUM(Z15:Z19)</f>
        <v>0</v>
      </c>
    </row>
    <row r="22" spans="1:26" ht="12.75">
      <c r="A22" s="4" t="s">
        <v>7</v>
      </c>
      <c r="B22" s="4" t="s">
        <v>7</v>
      </c>
      <c r="C22" s="14" t="s">
        <v>7</v>
      </c>
      <c r="D22" s="14" t="s">
        <v>7</v>
      </c>
      <c r="E22" s="14" t="s">
        <v>7</v>
      </c>
      <c r="F22" s="14" t="s">
        <v>7</v>
      </c>
      <c r="G22" s="14" t="s">
        <v>7</v>
      </c>
      <c r="H22" s="14" t="s">
        <v>7</v>
      </c>
      <c r="I22" s="14" t="s">
        <v>7</v>
      </c>
      <c r="J22" s="14" t="s">
        <v>7</v>
      </c>
      <c r="K22" s="15" t="s">
        <v>7</v>
      </c>
      <c r="L22" s="3"/>
      <c r="M22" s="15" t="s">
        <v>7</v>
      </c>
      <c r="N22" s="3"/>
      <c r="O22" s="14" t="s">
        <v>7</v>
      </c>
      <c r="P22" s="3"/>
      <c r="Q22" s="14" t="s">
        <v>7</v>
      </c>
      <c r="R22" s="14" t="s">
        <v>7</v>
      </c>
      <c r="T22" s="4" t="s">
        <v>7</v>
      </c>
      <c r="U22" s="4" t="s">
        <v>7</v>
      </c>
      <c r="V22" s="4" t="s">
        <v>7</v>
      </c>
      <c r="W22" s="3"/>
      <c r="X22" s="10" t="s">
        <v>7</v>
      </c>
      <c r="Y22" s="10" t="s">
        <v>7</v>
      </c>
      <c r="Z22" s="10" t="s">
        <v>7</v>
      </c>
    </row>
    <row r="23" spans="1:26" ht="12.75">
      <c r="A23" t="s">
        <v>13</v>
      </c>
      <c r="C23" s="5"/>
      <c r="D23" s="5"/>
      <c r="E23" s="5"/>
      <c r="F23" s="5"/>
      <c r="G23" s="5"/>
      <c r="H23" s="5"/>
      <c r="I23" s="5"/>
      <c r="J23" s="5"/>
      <c r="K23" s="6"/>
      <c r="L23" s="3"/>
      <c r="M23" s="3"/>
      <c r="N23" s="3"/>
      <c r="O23" s="5"/>
      <c r="P23" s="3"/>
      <c r="Q23" s="5"/>
      <c r="R23" s="5"/>
      <c r="S23" s="5"/>
      <c r="T23" s="5"/>
      <c r="U23" s="5"/>
      <c r="V23" s="5"/>
      <c r="W23" s="3"/>
      <c r="X23" s="12"/>
      <c r="Y23" s="12"/>
      <c r="Z23" s="12"/>
    </row>
    <row r="24" spans="1:26" ht="12.75">
      <c r="A24" t="s">
        <v>14</v>
      </c>
      <c r="C24" s="5"/>
      <c r="D24" s="5"/>
      <c r="E24" s="5"/>
      <c r="F24" s="5"/>
      <c r="G24" s="5"/>
      <c r="H24" s="5"/>
      <c r="I24" s="5"/>
      <c r="J24" s="5"/>
      <c r="K24" s="6"/>
      <c r="L24" s="3"/>
      <c r="M24" s="3"/>
      <c r="N24" s="3"/>
      <c r="O24" s="5"/>
      <c r="P24" s="3"/>
      <c r="Q24" s="5"/>
      <c r="R24" s="5"/>
      <c r="S24" s="5"/>
      <c r="T24" s="5"/>
      <c r="U24" s="5"/>
      <c r="V24" s="6"/>
      <c r="W24" s="3"/>
      <c r="X24" s="12"/>
      <c r="Y24" s="12"/>
      <c r="Z24" s="12"/>
    </row>
    <row r="25" spans="1:28" ht="12.75">
      <c r="A25" t="s">
        <v>205</v>
      </c>
      <c r="B25" s="20">
        <v>3412018</v>
      </c>
      <c r="C25" s="5">
        <v>205918.88999999998</v>
      </c>
      <c r="D25" s="5">
        <v>2609464.5719880946</v>
      </c>
      <c r="E25" s="5">
        <v>24746.8</v>
      </c>
      <c r="F25" s="5">
        <f aca="true" t="shared" si="1" ref="F25:F79">SUM(D25-E25)</f>
        <v>2584717.771988095</v>
      </c>
      <c r="G25" s="5"/>
      <c r="H25" s="5"/>
      <c r="I25" s="5">
        <f aca="true" t="shared" si="2" ref="I25:I56">SUM(G25:H25)</f>
        <v>0</v>
      </c>
      <c r="J25" s="5">
        <v>0</v>
      </c>
      <c r="K25" s="6">
        <f aca="true" t="shared" si="3" ref="K25:K55">SUM(C25,F25,I25,J25)</f>
        <v>2790636.661988095</v>
      </c>
      <c r="L25" s="3"/>
      <c r="M25" s="3"/>
      <c r="N25" s="3"/>
      <c r="O25" s="5">
        <v>488452.28324427316</v>
      </c>
      <c r="P25" s="3"/>
      <c r="Q25" s="6">
        <f>VLOOKUP(B25,'[5]Annex A'!$B$15:$K$251,10,FALSE)</f>
        <v>2988156.1054716986</v>
      </c>
      <c r="R25" s="6">
        <f>VLOOKUP(B25,'[6]Annex A'!$B$15:$K$251,10,FALSE)</f>
        <v>3037385.057295699</v>
      </c>
      <c r="T25" s="6">
        <v>357770</v>
      </c>
      <c r="U25" s="6">
        <v>0</v>
      </c>
      <c r="V25" s="6">
        <v>25795</v>
      </c>
      <c r="W25" s="3"/>
      <c r="X25" s="35">
        <v>530</v>
      </c>
      <c r="Y25" s="36">
        <f>VLOOKUP(B25,'[4]Comparison of MFG'!$B$7:$L$188,3,FALSE)</f>
        <v>537</v>
      </c>
      <c r="Z25" s="36">
        <f>VLOOKUP(B25,'[4]Comparison of MFG'!$B$7:$L$188,8,FALSE)</f>
        <v>537</v>
      </c>
      <c r="AB25" s="5"/>
    </row>
    <row r="26" spans="1:28" ht="14.25" customHeight="1">
      <c r="A26" t="s">
        <v>15</v>
      </c>
      <c r="B26" s="3">
        <v>3412008</v>
      </c>
      <c r="C26" s="5">
        <v>103811.949</v>
      </c>
      <c r="D26" s="5">
        <v>1229383.208042201</v>
      </c>
      <c r="E26" s="5">
        <v>11999.49</v>
      </c>
      <c r="F26" s="5">
        <f t="shared" si="1"/>
        <v>1217383.718042201</v>
      </c>
      <c r="G26" s="5"/>
      <c r="H26" s="5"/>
      <c r="I26" s="5">
        <f t="shared" si="2"/>
        <v>0</v>
      </c>
      <c r="J26" s="5">
        <v>0</v>
      </c>
      <c r="K26" s="6">
        <f t="shared" si="3"/>
        <v>1321195.667042201</v>
      </c>
      <c r="L26" s="3"/>
      <c r="M26" s="3"/>
      <c r="N26" s="3"/>
      <c r="O26" s="5">
        <v>190435.05813200906</v>
      </c>
      <c r="P26" s="3"/>
      <c r="Q26" s="6">
        <f>VLOOKUP(B26,'[5]Annex A'!$B$15:$K$251,10,FALSE)</f>
        <v>1453692.838073359</v>
      </c>
      <c r="R26" s="6">
        <f>VLOOKUP(B26,'[6]Annex A'!$B$15:$K$251,10,FALSE)</f>
        <v>1581547.6850152924</v>
      </c>
      <c r="T26" s="6">
        <v>157365</v>
      </c>
      <c r="U26" s="6">
        <v>310</v>
      </c>
      <c r="V26" s="6">
        <v>7035</v>
      </c>
      <c r="W26" s="3"/>
      <c r="X26" s="35">
        <v>259</v>
      </c>
      <c r="Y26" s="36">
        <f>VLOOKUP(B26,'[4]Comparison of MFG'!$B$7:$L$188,3,FALSE)</f>
        <v>271</v>
      </c>
      <c r="Z26" s="36">
        <f>VLOOKUP(B26,'[4]Comparison of MFG'!$B$7:$L$188,8,FALSE)</f>
        <v>294</v>
      </c>
      <c r="AB26" s="5"/>
    </row>
    <row r="27" spans="1:28" ht="12.75">
      <c r="A27" t="s">
        <v>16</v>
      </c>
      <c r="B27" s="3">
        <v>3412010</v>
      </c>
      <c r="C27" s="5">
        <v>127023.9</v>
      </c>
      <c r="D27" s="5">
        <v>1663586.70260136</v>
      </c>
      <c r="E27" s="5">
        <v>18451.21</v>
      </c>
      <c r="F27" s="5">
        <f t="shared" si="1"/>
        <v>1645135.49260136</v>
      </c>
      <c r="G27" s="5"/>
      <c r="H27" s="5"/>
      <c r="I27" s="5">
        <f t="shared" si="2"/>
        <v>0</v>
      </c>
      <c r="J27" s="5">
        <v>0</v>
      </c>
      <c r="K27" s="6">
        <f t="shared" si="3"/>
        <v>1772159.3926013599</v>
      </c>
      <c r="L27" s="3"/>
      <c r="M27" s="3"/>
      <c r="N27" s="3"/>
      <c r="O27" s="5">
        <v>260994.84266159363</v>
      </c>
      <c r="P27" s="3"/>
      <c r="Q27" s="6">
        <f>VLOOKUP(B27,'[5]Annex A'!$B$15:$K$251,10,FALSE)</f>
        <v>1921101.891434494</v>
      </c>
      <c r="R27" s="6">
        <f>VLOOKUP(B27,'[6]Annex A'!$B$15:$K$251,10,FALSE)</f>
        <v>1952120.5488991758</v>
      </c>
      <c r="T27" s="6">
        <v>92805</v>
      </c>
      <c r="U27" s="6">
        <v>620</v>
      </c>
      <c r="V27" s="6">
        <v>11725</v>
      </c>
      <c r="W27" s="3"/>
      <c r="X27" s="35">
        <v>411</v>
      </c>
      <c r="Y27" s="36">
        <f>VLOOKUP(B27,'[4]Comparison of MFG'!$B$7:$L$188,3,FALSE)</f>
        <v>415</v>
      </c>
      <c r="Z27" s="36">
        <f>VLOOKUP(B27,'[4]Comparison of MFG'!$B$7:$L$188,8,FALSE)</f>
        <v>415</v>
      </c>
      <c r="AB27" s="5"/>
    </row>
    <row r="28" spans="1:28" ht="12.75">
      <c r="A28" t="s">
        <v>17</v>
      </c>
      <c r="B28" s="3">
        <v>3412014</v>
      </c>
      <c r="C28" s="5">
        <v>108470.99999999999</v>
      </c>
      <c r="D28" s="5">
        <v>1062345.694520323</v>
      </c>
      <c r="E28" s="5">
        <v>10610.97</v>
      </c>
      <c r="F28" s="5">
        <f t="shared" si="1"/>
        <v>1051734.724520323</v>
      </c>
      <c r="G28" s="5"/>
      <c r="H28" s="5"/>
      <c r="I28" s="5">
        <f t="shared" si="2"/>
        <v>0</v>
      </c>
      <c r="J28" s="5">
        <v>0</v>
      </c>
      <c r="K28" s="6">
        <f t="shared" si="3"/>
        <v>1160205.724520323</v>
      </c>
      <c r="L28" s="3"/>
      <c r="M28" s="3"/>
      <c r="N28" s="3"/>
      <c r="O28" s="5">
        <v>146006.73728341854</v>
      </c>
      <c r="P28" s="3"/>
      <c r="Q28" s="6">
        <f>VLOOKUP(B28,'[5]Annex A'!$B$15:$K$251,10,FALSE)</f>
        <v>1268629.2826101321</v>
      </c>
      <c r="R28" s="6">
        <f>VLOOKUP(B28,'[6]Annex A'!$B$15:$K$251,10,FALSE)</f>
        <v>1296768.9744542427</v>
      </c>
      <c r="T28" s="6">
        <v>149295</v>
      </c>
      <c r="U28" s="6">
        <v>0</v>
      </c>
      <c r="V28" s="6">
        <v>14070</v>
      </c>
      <c r="W28" s="3"/>
      <c r="X28" s="35">
        <v>227</v>
      </c>
      <c r="Y28" s="36">
        <f>VLOOKUP(B28,'[4]Comparison of MFG'!$B$7:$L$188,3,FALSE)</f>
        <v>235</v>
      </c>
      <c r="Z28" s="36">
        <f>VLOOKUP(B28,'[4]Comparison of MFG'!$B$7:$L$188,8,FALSE)</f>
        <v>237</v>
      </c>
      <c r="AB28" s="5"/>
    </row>
    <row r="29" spans="1:28" ht="12.75">
      <c r="A29" t="s">
        <v>18</v>
      </c>
      <c r="B29" s="3">
        <v>3412017</v>
      </c>
      <c r="C29" s="5">
        <v>0</v>
      </c>
      <c r="D29" s="5">
        <v>1454832.3935391812</v>
      </c>
      <c r="E29" s="5">
        <v>15929.3</v>
      </c>
      <c r="F29" s="5">
        <f t="shared" si="1"/>
        <v>1438903.0935391812</v>
      </c>
      <c r="G29" s="5"/>
      <c r="H29" s="5"/>
      <c r="I29" s="5">
        <f t="shared" si="2"/>
        <v>0</v>
      </c>
      <c r="J29" s="5">
        <v>0</v>
      </c>
      <c r="K29" s="6">
        <f t="shared" si="3"/>
        <v>1438903.0935391812</v>
      </c>
      <c r="L29" s="3"/>
      <c r="M29" s="3"/>
      <c r="N29" s="3"/>
      <c r="O29" s="5">
        <v>271295.68915700517</v>
      </c>
      <c r="P29" s="3"/>
      <c r="Q29" s="6">
        <f>VLOOKUP(B29,'[5]Annex A'!$B$15:$K$251,10,FALSE)</f>
        <v>1546019.4387323945</v>
      </c>
      <c r="R29" s="6">
        <f>VLOOKUP(B29,'[6]Annex A'!$B$15:$K$251,10,FALSE)</f>
        <v>1568394.7788743044</v>
      </c>
      <c r="T29" s="6">
        <v>88770</v>
      </c>
      <c r="U29" s="6">
        <v>620</v>
      </c>
      <c r="V29" s="6">
        <v>11725</v>
      </c>
      <c r="W29" s="3"/>
      <c r="X29" s="35">
        <v>355</v>
      </c>
      <c r="Y29" s="36">
        <f>VLOOKUP(B29,'[4]Comparison of MFG'!$B$7:$L$188,3,FALSE)</f>
        <v>356</v>
      </c>
      <c r="Z29" s="36">
        <f>VLOOKUP(B29,'[4]Comparison of MFG'!$B$7:$L$188,8,FALSE)</f>
        <v>355</v>
      </c>
      <c r="AB29" s="5"/>
    </row>
    <row r="30" spans="1:28" ht="12.75">
      <c r="A30" t="s">
        <v>19</v>
      </c>
      <c r="B30" s="3">
        <v>3412171</v>
      </c>
      <c r="C30" s="5">
        <v>322243.35</v>
      </c>
      <c r="D30" s="5">
        <v>1115321.107888787</v>
      </c>
      <c r="E30" s="5">
        <v>12015.09</v>
      </c>
      <c r="F30" s="5">
        <f t="shared" si="1"/>
        <v>1103306.017888787</v>
      </c>
      <c r="G30" s="5"/>
      <c r="H30" s="5"/>
      <c r="I30" s="5">
        <f t="shared" si="2"/>
        <v>0</v>
      </c>
      <c r="J30" s="5">
        <v>0</v>
      </c>
      <c r="K30" s="6">
        <f t="shared" si="3"/>
        <v>1425549.3678887868</v>
      </c>
      <c r="L30" s="3"/>
      <c r="M30" s="3"/>
      <c r="N30" s="3"/>
      <c r="O30" s="5">
        <v>156926.53676693208</v>
      </c>
      <c r="P30" s="3"/>
      <c r="Q30" s="6">
        <f>VLOOKUP(B30,'[5]Annex A'!$B$15:$K$251,10,FALSE)</f>
        <v>1508383.681845022</v>
      </c>
      <c r="R30" s="6">
        <f>VLOOKUP(B30,'[6]Annex A'!$B$15:$K$251,10,FALSE)</f>
        <v>1547672.6373333484</v>
      </c>
      <c r="T30" s="6">
        <v>44385</v>
      </c>
      <c r="U30" s="6">
        <v>310</v>
      </c>
      <c r="V30" s="6">
        <v>2345</v>
      </c>
      <c r="W30" s="3"/>
      <c r="X30" s="35">
        <v>269</v>
      </c>
      <c r="Y30" s="36">
        <f>VLOOKUP(B30,'[4]Comparison of MFG'!$B$7:$L$188,3,FALSE)</f>
        <v>273</v>
      </c>
      <c r="Z30" s="36">
        <f>VLOOKUP(B30,'[4]Comparison of MFG'!$B$7:$L$188,8,FALSE)</f>
        <v>278</v>
      </c>
      <c r="AB30" s="5"/>
    </row>
    <row r="31" spans="1:28" ht="12.75">
      <c r="A31" t="s">
        <v>20</v>
      </c>
      <c r="B31" s="3">
        <v>3413025</v>
      </c>
      <c r="C31" s="5">
        <v>105672.696</v>
      </c>
      <c r="D31" s="5">
        <v>1628882.2300002172</v>
      </c>
      <c r="E31" s="5">
        <v>13385.96</v>
      </c>
      <c r="F31" s="5">
        <f t="shared" si="1"/>
        <v>1615496.2700002172</v>
      </c>
      <c r="G31" s="5"/>
      <c r="H31" s="5"/>
      <c r="I31" s="5">
        <f t="shared" si="2"/>
        <v>0</v>
      </c>
      <c r="J31" s="5">
        <v>0</v>
      </c>
      <c r="K31" s="6">
        <f t="shared" si="3"/>
        <v>1721168.9660002172</v>
      </c>
      <c r="L31" s="3"/>
      <c r="M31" s="3"/>
      <c r="N31" s="3"/>
      <c r="O31" s="5">
        <v>194915.13448488753</v>
      </c>
      <c r="P31" s="3"/>
      <c r="Q31" s="6">
        <f>VLOOKUP(B31,'[5]Annex A'!$B$15:$K$251,10,FALSE)</f>
        <v>1844123.333929082</v>
      </c>
      <c r="R31" s="6">
        <f>VLOOKUP(B31,'[6]Annex A'!$B$15:$K$251,10,FALSE)</f>
        <v>1873882.5384880118</v>
      </c>
      <c r="T31" s="6">
        <v>185610</v>
      </c>
      <c r="U31" s="6">
        <v>0</v>
      </c>
      <c r="V31" s="6">
        <v>7035</v>
      </c>
      <c r="W31" s="3"/>
      <c r="X31" s="35">
        <v>286</v>
      </c>
      <c r="Y31" s="36">
        <f>VLOOKUP(B31,'[4]Comparison of MFG'!$B$7:$L$188,3,FALSE)</f>
        <v>294</v>
      </c>
      <c r="Z31" s="36">
        <f>VLOOKUP(B31,'[4]Comparison of MFG'!$B$7:$L$188,8,FALSE)</f>
        <v>294</v>
      </c>
      <c r="AB31" s="5"/>
    </row>
    <row r="32" spans="1:28" ht="12.75">
      <c r="A32" t="s">
        <v>21</v>
      </c>
      <c r="B32" s="3">
        <v>3412019</v>
      </c>
      <c r="C32" s="5">
        <v>0</v>
      </c>
      <c r="D32" s="5">
        <v>1376201.5964779756</v>
      </c>
      <c r="E32" s="5">
        <v>15973.49</v>
      </c>
      <c r="F32" s="5">
        <f t="shared" si="1"/>
        <v>1360228.1064779756</v>
      </c>
      <c r="G32" s="5"/>
      <c r="H32" s="5"/>
      <c r="I32" s="5">
        <f t="shared" si="2"/>
        <v>0</v>
      </c>
      <c r="J32" s="5">
        <v>0</v>
      </c>
      <c r="K32" s="6">
        <f t="shared" si="3"/>
        <v>1360228.1064779756</v>
      </c>
      <c r="L32" s="3"/>
      <c r="M32" s="3"/>
      <c r="N32" s="3"/>
      <c r="O32" s="5">
        <v>246875.14561888005</v>
      </c>
      <c r="P32" s="3"/>
      <c r="Q32" s="6">
        <f>VLOOKUP(B32,'[5]Annex A'!$B$15:$K$251,10,FALSE)</f>
        <v>1509982.4811977716</v>
      </c>
      <c r="R32" s="6">
        <f>VLOOKUP(B32,'[6]Annex A'!$B$15:$K$251,10,FALSE)</f>
        <v>1527990.3447716662</v>
      </c>
      <c r="T32" s="6">
        <v>48420</v>
      </c>
      <c r="U32" s="6">
        <v>1240</v>
      </c>
      <c r="V32" s="6">
        <v>9380</v>
      </c>
      <c r="W32" s="3"/>
      <c r="X32" s="35">
        <v>359</v>
      </c>
      <c r="Y32" s="36">
        <f>VLOOKUP(B32,'[4]Comparison of MFG'!$B$7:$L$188,3,FALSE)</f>
        <v>361</v>
      </c>
      <c r="Z32" s="36">
        <f>VLOOKUP(B32,'[4]Comparison of MFG'!$B$7:$L$188,8,FALSE)</f>
        <v>359</v>
      </c>
      <c r="AB32" s="5"/>
    </row>
    <row r="33" spans="1:28" ht="12.75">
      <c r="A33" t="s">
        <v>22</v>
      </c>
      <c r="B33" s="3">
        <v>3412172</v>
      </c>
      <c r="C33" s="5">
        <v>0</v>
      </c>
      <c r="D33" s="5">
        <v>1188856.571636089</v>
      </c>
      <c r="E33" s="5">
        <v>13261.75</v>
      </c>
      <c r="F33" s="5">
        <f t="shared" si="1"/>
        <v>1175594.821636089</v>
      </c>
      <c r="G33" s="5"/>
      <c r="H33" s="5"/>
      <c r="I33" s="5">
        <f t="shared" si="2"/>
        <v>0</v>
      </c>
      <c r="J33" s="5">
        <v>0</v>
      </c>
      <c r="K33" s="6">
        <f t="shared" si="3"/>
        <v>1175594.821636089</v>
      </c>
      <c r="L33" s="3"/>
      <c r="M33" s="3"/>
      <c r="N33" s="3"/>
      <c r="O33" s="5">
        <v>149881.79406361817</v>
      </c>
      <c r="P33" s="3"/>
      <c r="Q33" s="6">
        <f>VLOOKUP(B33,'[5]Annex A'!$B$15:$K$251,10,FALSE)</f>
        <v>1373605.4466666665</v>
      </c>
      <c r="R33" s="6">
        <f>VLOOKUP(B33,'[6]Annex A'!$B$15:$K$251,10,FALSE)</f>
        <v>1400684.7034967153</v>
      </c>
      <c r="T33" s="6">
        <v>5380</v>
      </c>
      <c r="U33" s="6">
        <v>930</v>
      </c>
      <c r="V33" s="6">
        <v>2345</v>
      </c>
      <c r="W33" s="3"/>
      <c r="X33" s="35">
        <v>300</v>
      </c>
      <c r="Y33" s="36">
        <f>VLOOKUP(B33,'[4]Comparison of MFG'!$B$7:$L$188,3,FALSE)</f>
        <v>328</v>
      </c>
      <c r="Z33" s="36">
        <f>VLOOKUP(B33,'[4]Comparison of MFG'!$B$7:$L$188,8,FALSE)</f>
        <v>329</v>
      </c>
      <c r="AB33" s="5"/>
    </row>
    <row r="34" spans="1:28" ht="12.75">
      <c r="A34" t="s">
        <v>23</v>
      </c>
      <c r="B34" s="3">
        <v>3412215</v>
      </c>
      <c r="C34" s="5">
        <v>101439.15</v>
      </c>
      <c r="D34" s="5">
        <v>979779.8359637599</v>
      </c>
      <c r="E34" s="5">
        <v>9897.65</v>
      </c>
      <c r="F34" s="5">
        <f t="shared" si="1"/>
        <v>969882.1859637599</v>
      </c>
      <c r="G34" s="5"/>
      <c r="H34" s="5"/>
      <c r="I34" s="5">
        <f t="shared" si="2"/>
        <v>0</v>
      </c>
      <c r="J34" s="5">
        <v>0</v>
      </c>
      <c r="K34" s="6">
        <f t="shared" si="3"/>
        <v>1071321.3359637598</v>
      </c>
      <c r="L34" s="3"/>
      <c r="M34" s="3"/>
      <c r="N34" s="3"/>
      <c r="O34" s="5">
        <v>161066.42098055486</v>
      </c>
      <c r="P34" s="3"/>
      <c r="Q34" s="6">
        <f>VLOOKUP(B34,'[5]Annex A'!$B$15:$K$251,10,FALSE)</f>
        <v>1118719.4645813953</v>
      </c>
      <c r="R34" s="6">
        <f>VLOOKUP(B34,'[6]Annex A'!$B$15:$K$251,10,FALSE)</f>
        <v>1135425.6033149953</v>
      </c>
      <c r="T34" s="6">
        <v>108945</v>
      </c>
      <c r="U34" s="6">
        <v>620</v>
      </c>
      <c r="V34" s="6">
        <v>14070</v>
      </c>
      <c r="W34" s="3"/>
      <c r="X34" s="35">
        <v>215</v>
      </c>
      <c r="Y34" s="36">
        <f>VLOOKUP(B34,'[4]Comparison of MFG'!$B$7:$L$188,3,FALSE)</f>
        <v>214</v>
      </c>
      <c r="Z34" s="36">
        <f>VLOOKUP(B34,'[4]Comparison of MFG'!$B$7:$L$188,8,FALSE)</f>
        <v>214</v>
      </c>
      <c r="AB34" s="5"/>
    </row>
    <row r="35" spans="1:28" ht="12.75">
      <c r="A35" t="s">
        <v>24</v>
      </c>
      <c r="B35" s="3">
        <v>3413023</v>
      </c>
      <c r="C35" s="5">
        <v>133095.036</v>
      </c>
      <c r="D35" s="5">
        <v>1879134.1044298753</v>
      </c>
      <c r="E35" s="5">
        <v>18567.86</v>
      </c>
      <c r="F35" s="5">
        <f t="shared" si="1"/>
        <v>1860566.2444298752</v>
      </c>
      <c r="G35" s="5"/>
      <c r="H35" s="5"/>
      <c r="I35" s="5">
        <f t="shared" si="2"/>
        <v>0</v>
      </c>
      <c r="J35" s="5">
        <v>0</v>
      </c>
      <c r="K35" s="6">
        <f t="shared" si="3"/>
        <v>1993661.2804298752</v>
      </c>
      <c r="L35" s="3"/>
      <c r="M35" s="3"/>
      <c r="N35" s="3"/>
      <c r="O35" s="5">
        <v>278880.0031858475</v>
      </c>
      <c r="P35" s="3"/>
      <c r="Q35" s="6">
        <f>VLOOKUP(B35,'[5]Annex A'!$B$15:$K$251,10,FALSE)</f>
        <v>2085681.217357865</v>
      </c>
      <c r="R35" s="6">
        <f>VLOOKUP(B35,'[6]Annex A'!$B$15:$K$251,10,FALSE)</f>
        <v>2101030.0418237722</v>
      </c>
      <c r="T35" s="6">
        <v>229995</v>
      </c>
      <c r="U35" s="6">
        <v>620</v>
      </c>
      <c r="V35" s="6">
        <v>7035</v>
      </c>
      <c r="W35" s="3"/>
      <c r="X35" s="35">
        <v>401</v>
      </c>
      <c r="Y35" s="36">
        <f>VLOOKUP(B35,'[4]Comparison of MFG'!$B$7:$L$188,3,FALSE)</f>
        <v>398</v>
      </c>
      <c r="Z35" s="36">
        <f>VLOOKUP(B35,'[4]Comparison of MFG'!$B$7:$L$188,8,FALSE)</f>
        <v>394</v>
      </c>
      <c r="AB35" s="5"/>
    </row>
    <row r="36" spans="1:28" ht="12.75">
      <c r="A36" s="22" t="s">
        <v>25</v>
      </c>
      <c r="B36" s="3">
        <v>3412001</v>
      </c>
      <c r="C36" s="5">
        <v>52526.085</v>
      </c>
      <c r="D36" s="5">
        <v>1035718.1434322775</v>
      </c>
      <c r="E36" s="5">
        <v>8532.21</v>
      </c>
      <c r="F36" s="5">
        <f t="shared" si="1"/>
        <v>1027185.9334322775</v>
      </c>
      <c r="G36" s="5"/>
      <c r="H36" s="5"/>
      <c r="I36" s="5">
        <f t="shared" si="2"/>
        <v>0</v>
      </c>
      <c r="J36" s="5">
        <v>0</v>
      </c>
      <c r="K36" s="6">
        <f t="shared" si="3"/>
        <v>1079712.0184322775</v>
      </c>
      <c r="L36" s="3"/>
      <c r="M36" s="3"/>
      <c r="N36" s="3"/>
      <c r="O36" s="5">
        <v>108711.82615740893</v>
      </c>
      <c r="P36" s="3"/>
      <c r="Q36" s="6">
        <f>VLOOKUP(B36,'[5]Annex A'!$B$15:$K$251,10,FALSE)</f>
        <v>1133572.1513735766</v>
      </c>
      <c r="R36" s="6">
        <f>VLOOKUP(B36,'[6]Annex A'!$B$15:$K$251,10,FALSE)</f>
        <v>1161513.694414322</v>
      </c>
      <c r="T36" s="6">
        <v>79355</v>
      </c>
      <c r="U36" s="6">
        <v>310</v>
      </c>
      <c r="V36" s="6">
        <v>4690</v>
      </c>
      <c r="W36" s="3"/>
      <c r="X36" s="35">
        <v>186</v>
      </c>
      <c r="Y36" s="36">
        <f>VLOOKUP(B36,'[4]Comparison of MFG'!$B$7:$L$188,3,FALSE)</f>
        <v>186</v>
      </c>
      <c r="Z36" s="36">
        <f>VLOOKUP(B36,'[4]Comparison of MFG'!$B$7:$L$188,8,FALSE)</f>
        <v>188</v>
      </c>
      <c r="AB36" s="5"/>
    </row>
    <row r="37" spans="1:28" ht="12.75">
      <c r="A37" s="22" t="s">
        <v>26</v>
      </c>
      <c r="B37" s="3">
        <v>3412039</v>
      </c>
      <c r="C37" s="5">
        <v>113477.54999999999</v>
      </c>
      <c r="D37" s="5">
        <v>1601028.7614363148</v>
      </c>
      <c r="E37" s="5">
        <v>17072.3</v>
      </c>
      <c r="F37" s="5">
        <f t="shared" si="1"/>
        <v>1583956.4614363147</v>
      </c>
      <c r="G37" s="5"/>
      <c r="H37" s="5"/>
      <c r="I37" s="5">
        <f t="shared" si="2"/>
        <v>0</v>
      </c>
      <c r="J37" s="5">
        <v>0</v>
      </c>
      <c r="K37" s="6">
        <f t="shared" si="3"/>
        <v>1697434.0114363148</v>
      </c>
      <c r="L37" s="3"/>
      <c r="M37" s="3"/>
      <c r="N37" s="3"/>
      <c r="O37" s="5">
        <v>257323.80866594147</v>
      </c>
      <c r="P37" s="3"/>
      <c r="Q37" s="6">
        <f>VLOOKUP(B37,'[5]Annex A'!$B$15:$K$251,10,FALSE)</f>
        <v>1817139.9415789477</v>
      </c>
      <c r="R37" s="6">
        <f>VLOOKUP(B37,'[6]Annex A'!$B$15:$K$251,10,FALSE)</f>
        <v>1834251.7306489479</v>
      </c>
      <c r="T37" s="6">
        <v>99530</v>
      </c>
      <c r="U37" s="6">
        <v>0</v>
      </c>
      <c r="V37" s="6">
        <v>2345</v>
      </c>
      <c r="W37" s="3"/>
      <c r="X37" s="35">
        <v>380</v>
      </c>
      <c r="Y37" s="36">
        <f>VLOOKUP(B37,'[4]Comparison of MFG'!$B$7:$L$188,3,FALSE)</f>
        <v>384</v>
      </c>
      <c r="Z37" s="36">
        <f>VLOOKUP(B37,'[4]Comparison of MFG'!$B$7:$L$188,8,FALSE)</f>
        <v>378</v>
      </c>
      <c r="AB37" s="5"/>
    </row>
    <row r="38" spans="1:28" ht="12.75">
      <c r="A38" s="22" t="s">
        <v>27</v>
      </c>
      <c r="B38" s="3">
        <v>3412218</v>
      </c>
      <c r="C38" s="5">
        <v>45306.72749999999</v>
      </c>
      <c r="D38" s="5">
        <v>810258.894769303</v>
      </c>
      <c r="E38" s="5">
        <v>6648.79</v>
      </c>
      <c r="F38" s="5">
        <f t="shared" si="1"/>
        <v>803610.104769303</v>
      </c>
      <c r="G38" s="5"/>
      <c r="H38" s="5"/>
      <c r="I38" s="5">
        <f t="shared" si="2"/>
        <v>0</v>
      </c>
      <c r="J38" s="5">
        <v>0</v>
      </c>
      <c r="K38" s="6">
        <f t="shared" si="3"/>
        <v>848916.832269303</v>
      </c>
      <c r="L38" s="3"/>
      <c r="M38" s="3"/>
      <c r="N38" s="3"/>
      <c r="O38" s="5">
        <v>118319.94884578456</v>
      </c>
      <c r="P38" s="3"/>
      <c r="Q38" s="6">
        <f>VLOOKUP(B38,'[5]Annex A'!$B$15:$K$251,10,FALSE)</f>
        <v>873192.5660974039</v>
      </c>
      <c r="R38" s="6">
        <f>VLOOKUP(B38,'[6]Annex A'!$B$15:$K$251,10,FALSE)</f>
        <v>907350.4876337076</v>
      </c>
      <c r="T38" s="6">
        <v>123740</v>
      </c>
      <c r="U38" s="6">
        <v>0</v>
      </c>
      <c r="V38" s="6">
        <v>0</v>
      </c>
      <c r="W38" s="3"/>
      <c r="X38" s="35">
        <v>139</v>
      </c>
      <c r="Y38" s="36">
        <f>VLOOKUP(B38,'[4]Comparison of MFG'!$B$7:$L$188,3,FALSE)</f>
        <v>135</v>
      </c>
      <c r="Z38" s="36">
        <f>VLOOKUP(B38,'[4]Comparison of MFG'!$B$7:$L$188,8,FALSE)</f>
        <v>139</v>
      </c>
      <c r="AB38" s="5"/>
    </row>
    <row r="39" spans="1:28" ht="12.75">
      <c r="A39" s="22" t="s">
        <v>211</v>
      </c>
      <c r="B39" s="3">
        <v>3412036</v>
      </c>
      <c r="C39" s="5">
        <v>0</v>
      </c>
      <c r="D39" s="5">
        <v>3082705.3955302862</v>
      </c>
      <c r="E39" s="5">
        <v>35001.266328125</v>
      </c>
      <c r="F39" s="5">
        <f>SUM(D39-E39)</f>
        <v>3047704.1292021614</v>
      </c>
      <c r="G39" s="5"/>
      <c r="H39" s="5"/>
      <c r="I39" s="5">
        <f t="shared" si="2"/>
        <v>0</v>
      </c>
      <c r="J39" s="5">
        <v>0</v>
      </c>
      <c r="K39" s="6">
        <f t="shared" si="3"/>
        <v>3047704.1292021614</v>
      </c>
      <c r="L39" s="3"/>
      <c r="M39" s="3"/>
      <c r="N39" s="3"/>
      <c r="O39" s="5">
        <v>448447.23678600567</v>
      </c>
      <c r="P39" s="3"/>
      <c r="Q39" s="6">
        <f>VLOOKUP(B39,'[5]Annex A'!$B$15:$K$251,10,FALSE)</f>
        <v>3483606.17078125</v>
      </c>
      <c r="R39" s="6">
        <f>VLOOKUP(B39,'[6]Annex A'!$B$15:$K$251,10,FALSE)</f>
        <v>3521481.8953709262</v>
      </c>
      <c r="T39" s="6">
        <v>98185</v>
      </c>
      <c r="U39" s="6">
        <v>310</v>
      </c>
      <c r="V39" s="6">
        <v>14070</v>
      </c>
      <c r="W39" s="3"/>
      <c r="X39" s="35">
        <v>785.5</v>
      </c>
      <c r="Y39" s="36">
        <f>VLOOKUP(B39,'[4]Comparison of MFG'!$B$7:$L$188,3,FALSE)</f>
        <v>815.5</v>
      </c>
      <c r="Z39" s="36">
        <f>VLOOKUP(B39,'[4]Comparison of MFG'!$B$7:$L$188,8,FALSE)</f>
        <v>827</v>
      </c>
      <c r="AB39" s="5"/>
    </row>
    <row r="40" spans="1:28" ht="12.75">
      <c r="A40" s="22" t="s">
        <v>28</v>
      </c>
      <c r="B40" s="3">
        <v>3412230</v>
      </c>
      <c r="C40" s="5">
        <v>159277.986</v>
      </c>
      <c r="D40" s="5">
        <v>1837511.4377197193</v>
      </c>
      <c r="E40" s="5">
        <v>18717.36</v>
      </c>
      <c r="F40" s="5">
        <f t="shared" si="1"/>
        <v>1818794.0777197191</v>
      </c>
      <c r="G40" s="5"/>
      <c r="H40" s="5"/>
      <c r="I40" s="5">
        <f t="shared" si="2"/>
        <v>0</v>
      </c>
      <c r="J40" s="5">
        <v>0</v>
      </c>
      <c r="K40" s="6">
        <f t="shared" si="3"/>
        <v>1978072.0637197192</v>
      </c>
      <c r="L40" s="3"/>
      <c r="M40" s="3"/>
      <c r="N40" s="3"/>
      <c r="O40" s="5">
        <v>295710.0384771344</v>
      </c>
      <c r="P40" s="3"/>
      <c r="Q40" s="6">
        <f>VLOOKUP(B40,'[5]Annex A'!$B$15:$K$251,10,FALSE)</f>
        <v>2047917.9600399004</v>
      </c>
      <c r="R40" s="6">
        <f>VLOOKUP(B40,'[6]Annex A'!$B$15:$K$251,10,FALSE)</f>
        <v>2034338.4508371088</v>
      </c>
      <c r="T40" s="6">
        <v>278415</v>
      </c>
      <c r="U40" s="6">
        <v>0</v>
      </c>
      <c r="V40" s="6">
        <v>4690</v>
      </c>
      <c r="W40" s="3"/>
      <c r="X40" s="35">
        <v>401</v>
      </c>
      <c r="Y40" s="36">
        <f>VLOOKUP(B40,'[4]Comparison of MFG'!$B$7:$L$188,3,FALSE)</f>
        <v>384</v>
      </c>
      <c r="Z40" s="36">
        <f>VLOOKUP(B40,'[4]Comparison of MFG'!$B$7:$L$188,8,FALSE)</f>
        <v>374</v>
      </c>
      <c r="AB40" s="5"/>
    </row>
    <row r="41" spans="1:28" ht="12.75">
      <c r="A41" s="22" t="s">
        <v>29</v>
      </c>
      <c r="B41" s="3">
        <v>3413022</v>
      </c>
      <c r="C41" s="5">
        <v>116456.99699999999</v>
      </c>
      <c r="D41" s="5">
        <v>1919463.9867525264</v>
      </c>
      <c r="E41" s="5">
        <v>18855.52</v>
      </c>
      <c r="F41" s="5">
        <f t="shared" si="1"/>
        <v>1900608.4667525264</v>
      </c>
      <c r="G41" s="5"/>
      <c r="H41" s="5"/>
      <c r="I41" s="5">
        <f t="shared" si="2"/>
        <v>0</v>
      </c>
      <c r="J41" s="5">
        <v>0</v>
      </c>
      <c r="K41" s="6">
        <f t="shared" si="3"/>
        <v>2017065.4637525263</v>
      </c>
      <c r="L41" s="3"/>
      <c r="M41" s="3"/>
      <c r="N41" s="3"/>
      <c r="O41" s="5">
        <v>284627.62144177785</v>
      </c>
      <c r="P41" s="3"/>
      <c r="Q41" s="6">
        <f>VLOOKUP(B41,'[5]Annex A'!$B$15:$K$251,10,FALSE)</f>
        <v>2115353.924882907</v>
      </c>
      <c r="R41" s="6">
        <f>VLOOKUP(B41,'[6]Annex A'!$B$15:$K$251,10,FALSE)</f>
        <v>2159262.0991350044</v>
      </c>
      <c r="T41" s="6">
        <v>248825</v>
      </c>
      <c r="U41" s="6">
        <v>0</v>
      </c>
      <c r="V41" s="6">
        <v>0</v>
      </c>
      <c r="W41" s="3"/>
      <c r="X41" s="35">
        <v>407</v>
      </c>
      <c r="Y41" s="36">
        <f>VLOOKUP(B41,'[4]Comparison of MFG'!$B$7:$L$188,3,FALSE)</f>
        <v>405</v>
      </c>
      <c r="Z41" s="36">
        <f>VLOOKUP(B41,'[4]Comparison of MFG'!$B$7:$L$188,8,FALSE)</f>
        <v>407</v>
      </c>
      <c r="AB41" s="5"/>
    </row>
    <row r="42" spans="1:34" ht="12.75">
      <c r="A42" s="22" t="s">
        <v>30</v>
      </c>
      <c r="B42" s="3">
        <v>3412222</v>
      </c>
      <c r="C42" s="5">
        <v>106043.715</v>
      </c>
      <c r="D42" s="5">
        <v>1587493.6640441783</v>
      </c>
      <c r="E42" s="5">
        <v>12705.09</v>
      </c>
      <c r="F42" s="5">
        <f t="shared" si="1"/>
        <v>1574788.5740441782</v>
      </c>
      <c r="G42" s="5"/>
      <c r="H42" s="5"/>
      <c r="I42" s="6">
        <f t="shared" si="2"/>
        <v>0</v>
      </c>
      <c r="J42" s="5">
        <v>0</v>
      </c>
      <c r="K42" s="6">
        <f t="shared" si="3"/>
        <v>1680832.2890441783</v>
      </c>
      <c r="L42" s="3"/>
      <c r="M42" s="6"/>
      <c r="N42" s="3"/>
      <c r="O42" s="5">
        <v>195321.66519651114</v>
      </c>
      <c r="P42" s="3"/>
      <c r="Q42" s="6">
        <f>VLOOKUP(B42,'[5]Annex A'!$B$15:$K$251,10,FALSE)</f>
        <v>1749045.9616945796</v>
      </c>
      <c r="R42" s="6">
        <f>VLOOKUP(B42,'[6]Annex A'!$B$15:$K$251,10,FALSE)</f>
        <v>1787659.3780043693</v>
      </c>
      <c r="T42" s="6">
        <v>208475</v>
      </c>
      <c r="U42" s="6">
        <v>0</v>
      </c>
      <c r="V42" s="6">
        <v>4690</v>
      </c>
      <c r="W42" s="3"/>
      <c r="X42" s="35">
        <v>269</v>
      </c>
      <c r="Y42" s="36">
        <f>VLOOKUP(B42,'[4]Comparison of MFG'!$B$7:$L$188,3,FALSE)</f>
        <v>268</v>
      </c>
      <c r="Z42" s="36">
        <f>VLOOKUP(B42,'[4]Comparison of MFG'!$B$7:$L$188,8,FALSE)</f>
        <v>273</v>
      </c>
      <c r="AB42" s="5"/>
      <c r="AC42" s="5"/>
      <c r="AD42" s="5"/>
      <c r="AF42" s="5"/>
      <c r="AG42" s="5"/>
      <c r="AH42" s="5"/>
    </row>
    <row r="43" spans="1:28" ht="12.75">
      <c r="A43" s="22" t="s">
        <v>31</v>
      </c>
      <c r="B43" s="3">
        <v>3412063</v>
      </c>
      <c r="C43" s="5">
        <v>0</v>
      </c>
      <c r="D43" s="5">
        <v>1250552.209443927</v>
      </c>
      <c r="E43" s="5">
        <v>14246.882307692309</v>
      </c>
      <c r="F43" s="5">
        <f t="shared" si="1"/>
        <v>1236305.3271362348</v>
      </c>
      <c r="G43" s="5"/>
      <c r="H43" s="5"/>
      <c r="I43" s="6">
        <f t="shared" si="2"/>
        <v>0</v>
      </c>
      <c r="J43" s="5">
        <v>0</v>
      </c>
      <c r="K43" s="6">
        <f t="shared" si="3"/>
        <v>1236305.3271362348</v>
      </c>
      <c r="L43" s="3"/>
      <c r="M43" s="3"/>
      <c r="N43" s="3"/>
      <c r="O43" s="5">
        <v>181274.39013450322</v>
      </c>
      <c r="P43" s="3"/>
      <c r="Q43" s="6">
        <f>VLOOKUP(B43,'[5]Annex A'!$B$15:$K$251,10,FALSE)</f>
        <v>1524345.5015384615</v>
      </c>
      <c r="R43" s="6">
        <f>VLOOKUP(B43,'[6]Annex A'!$B$15:$K$251,10,FALSE)</f>
        <v>1550134.8903965666</v>
      </c>
      <c r="T43" s="6">
        <v>73975</v>
      </c>
      <c r="U43" s="6">
        <v>0</v>
      </c>
      <c r="V43" s="6">
        <v>7035</v>
      </c>
      <c r="W43" s="3"/>
      <c r="X43" s="35">
        <v>316.5</v>
      </c>
      <c r="Y43" s="36">
        <f>VLOOKUP(B43,'[4]Comparison of MFG'!$B$7:$L$188,3,FALSE)</f>
        <v>343.5</v>
      </c>
      <c r="Z43" s="36">
        <f>VLOOKUP(B43,'[4]Comparison of MFG'!$B$7:$L$188,8,FALSE)</f>
        <v>359</v>
      </c>
      <c r="AB43" s="5"/>
    </row>
    <row r="44" spans="1:28" ht="12.75">
      <c r="A44" s="22" t="s">
        <v>32</v>
      </c>
      <c r="B44" s="3">
        <v>3412064</v>
      </c>
      <c r="C44" s="5">
        <v>124628.7</v>
      </c>
      <c r="D44" s="5">
        <v>1068416.5128329943</v>
      </c>
      <c r="E44" s="5">
        <v>11955.619999999999</v>
      </c>
      <c r="F44" s="5">
        <f t="shared" si="1"/>
        <v>1056460.8928329942</v>
      </c>
      <c r="G44" s="5"/>
      <c r="H44" s="5"/>
      <c r="I44" s="6">
        <f t="shared" si="2"/>
        <v>0</v>
      </c>
      <c r="J44" s="5">
        <v>0</v>
      </c>
      <c r="K44" s="6">
        <f t="shared" si="3"/>
        <v>1181089.5928329942</v>
      </c>
      <c r="L44" s="3"/>
      <c r="M44" s="3"/>
      <c r="N44" s="3"/>
      <c r="O44" s="5">
        <v>128891.11027594209</v>
      </c>
      <c r="P44" s="3"/>
      <c r="Q44" s="6">
        <f>VLOOKUP(B44,'[5]Annex A'!$B$15:$K$251,10,FALSE)</f>
        <v>1256029.1472940075</v>
      </c>
      <c r="R44" s="6">
        <f>VLOOKUP(B44,'[6]Annex A'!$B$15:$K$251,10,FALSE)</f>
        <v>1274742.7938480077</v>
      </c>
      <c r="T44" s="6">
        <v>45730</v>
      </c>
      <c r="U44" s="6">
        <v>310</v>
      </c>
      <c r="V44" s="6">
        <v>0</v>
      </c>
      <c r="W44" s="3"/>
      <c r="X44" s="35">
        <v>267</v>
      </c>
      <c r="Y44" s="36">
        <f>VLOOKUP(B44,'[4]Comparison of MFG'!$B$7:$L$188,3,FALSE)</f>
        <v>269</v>
      </c>
      <c r="Z44" s="36">
        <f>VLOOKUP(B44,'[4]Comparison of MFG'!$B$7:$L$188,8,FALSE)</f>
        <v>269</v>
      </c>
      <c r="AB44" s="5"/>
    </row>
    <row r="45" spans="1:28" ht="12.75">
      <c r="A45" s="22" t="s">
        <v>33</v>
      </c>
      <c r="B45" s="3">
        <v>3412235</v>
      </c>
      <c r="C45" s="5">
        <v>111394.07699999999</v>
      </c>
      <c r="D45" s="5">
        <v>1872394.632642594</v>
      </c>
      <c r="E45" s="5">
        <v>18362.91</v>
      </c>
      <c r="F45" s="5">
        <f t="shared" si="1"/>
        <v>1854031.722642594</v>
      </c>
      <c r="G45" s="5"/>
      <c r="H45" s="5"/>
      <c r="I45" s="6">
        <f t="shared" si="2"/>
        <v>0</v>
      </c>
      <c r="J45" s="5">
        <v>0</v>
      </c>
      <c r="K45" s="6">
        <f t="shared" si="3"/>
        <v>1965425.799642594</v>
      </c>
      <c r="L45" s="3"/>
      <c r="M45" s="3"/>
      <c r="N45" s="3"/>
      <c r="O45" s="5">
        <v>258786.7950753916</v>
      </c>
      <c r="P45" s="3"/>
      <c r="Q45" s="6">
        <f>VLOOKUP(B45,'[5]Annex A'!$B$15:$K$251,10,FALSE)</f>
        <v>2044690.1855340095</v>
      </c>
      <c r="R45" s="6">
        <f>VLOOKUP(B45,'[6]Annex A'!$B$15:$K$251,10,FALSE)</f>
        <v>2059969.9100893259</v>
      </c>
      <c r="T45" s="6">
        <v>135845</v>
      </c>
      <c r="U45" s="6">
        <v>0</v>
      </c>
      <c r="V45" s="6">
        <v>4690</v>
      </c>
      <c r="W45" s="3"/>
      <c r="X45" s="35">
        <v>406</v>
      </c>
      <c r="Y45" s="36">
        <f>VLOOKUP(B45,'[4]Comparison of MFG'!$B$7:$L$188,3,FALSE)</f>
        <v>399</v>
      </c>
      <c r="Z45" s="36">
        <f>VLOOKUP(B45,'[4]Comparison of MFG'!$B$7:$L$188,8,FALSE)</f>
        <v>395</v>
      </c>
      <c r="AB45" s="5"/>
    </row>
    <row r="46" spans="1:28" ht="12.75">
      <c r="A46" s="22" t="s">
        <v>34</v>
      </c>
      <c r="B46" s="3">
        <v>3412214</v>
      </c>
      <c r="C46" s="5">
        <v>106799.1825</v>
      </c>
      <c r="D46" s="5">
        <v>1720653.28756591</v>
      </c>
      <c r="E46" s="5">
        <v>16928.149999999998</v>
      </c>
      <c r="F46" s="5">
        <f t="shared" si="1"/>
        <v>1703725.1375659101</v>
      </c>
      <c r="G46" s="5"/>
      <c r="H46" s="5"/>
      <c r="I46" s="6">
        <f t="shared" si="2"/>
        <v>0</v>
      </c>
      <c r="J46" s="5">
        <v>0</v>
      </c>
      <c r="K46" s="6">
        <f t="shared" si="3"/>
        <v>1810524.32006591</v>
      </c>
      <c r="L46" s="3"/>
      <c r="M46" s="3"/>
      <c r="N46" s="3"/>
      <c r="O46" s="5">
        <v>280366.9864658127</v>
      </c>
      <c r="P46" s="3"/>
      <c r="Q46" s="6">
        <f>VLOOKUP(B46,'[5]Annex A'!$B$15:$K$251,10,FALSE)</f>
        <v>1898735.5904452056</v>
      </c>
      <c r="R46" s="6">
        <f>VLOOKUP(B46,'[6]Annex A'!$B$15:$K$251,10,FALSE)</f>
        <v>1882567.897462416</v>
      </c>
      <c r="T46" s="6">
        <v>223270</v>
      </c>
      <c r="U46" s="6">
        <v>310</v>
      </c>
      <c r="V46" s="6">
        <v>2345</v>
      </c>
      <c r="W46" s="3"/>
      <c r="X46" s="35">
        <v>365</v>
      </c>
      <c r="Y46" s="36">
        <f>VLOOKUP(B46,'[4]Comparison of MFG'!$B$7:$L$188,3,FALSE)</f>
        <v>357</v>
      </c>
      <c r="Z46" s="36">
        <f>VLOOKUP(B46,'[4]Comparison of MFG'!$B$7:$L$188,8,FALSE)</f>
        <v>347</v>
      </c>
      <c r="AB46" s="5"/>
    </row>
    <row r="47" spans="1:28" ht="12.75">
      <c r="A47" s="22" t="s">
        <v>35</v>
      </c>
      <c r="B47" s="3">
        <v>3412084</v>
      </c>
      <c r="C47" s="5">
        <v>0</v>
      </c>
      <c r="D47" s="5">
        <v>1288835.4835424838</v>
      </c>
      <c r="E47" s="5">
        <v>13631.64</v>
      </c>
      <c r="F47" s="5">
        <f t="shared" si="1"/>
        <v>1275203.8435424839</v>
      </c>
      <c r="G47" s="5"/>
      <c r="H47" s="5"/>
      <c r="I47" s="6">
        <f t="shared" si="2"/>
        <v>0</v>
      </c>
      <c r="J47" s="5">
        <v>0</v>
      </c>
      <c r="K47" s="6">
        <f t="shared" si="3"/>
        <v>1275203.8435424839</v>
      </c>
      <c r="L47" s="3"/>
      <c r="M47" s="3"/>
      <c r="N47" s="3"/>
      <c r="O47" s="5">
        <v>183625.87698790058</v>
      </c>
      <c r="P47" s="3"/>
      <c r="Q47" s="6">
        <f>VLOOKUP(B47,'[5]Annex A'!$B$15:$K$251,10,FALSE)</f>
        <v>1435642.7500709875</v>
      </c>
      <c r="R47" s="6">
        <f>VLOOKUP(B47,'[6]Annex A'!$B$15:$K$251,10,FALSE)</f>
        <v>1497441.9780812263</v>
      </c>
      <c r="T47" s="6">
        <v>114325</v>
      </c>
      <c r="U47" s="6">
        <v>0</v>
      </c>
      <c r="V47" s="6">
        <v>7035</v>
      </c>
      <c r="W47" s="3"/>
      <c r="X47" s="35">
        <v>299</v>
      </c>
      <c r="Y47" s="36">
        <f>VLOOKUP(B47,'[4]Comparison of MFG'!$B$7:$L$188,3,FALSE)</f>
        <v>319</v>
      </c>
      <c r="Z47" s="36">
        <f>VLOOKUP(B47,'[4]Comparison of MFG'!$B$7:$L$188,8,FALSE)</f>
        <v>328</v>
      </c>
      <c r="AB47" s="5"/>
    </row>
    <row r="48" spans="1:28" ht="12.75">
      <c r="A48" s="22" t="s">
        <v>36</v>
      </c>
      <c r="B48" s="3">
        <v>3412242</v>
      </c>
      <c r="C48" s="5">
        <v>106218.18299999999</v>
      </c>
      <c r="D48" s="5">
        <v>2288278.5252867364</v>
      </c>
      <c r="E48" s="5">
        <v>20313.12</v>
      </c>
      <c r="F48" s="5">
        <f t="shared" si="1"/>
        <v>2267965.4052867363</v>
      </c>
      <c r="G48" s="5"/>
      <c r="H48" s="5"/>
      <c r="I48" s="6">
        <f t="shared" si="2"/>
        <v>0</v>
      </c>
      <c r="J48" s="5">
        <v>0</v>
      </c>
      <c r="K48" s="6">
        <f t="shared" si="3"/>
        <v>2374183.5882867365</v>
      </c>
      <c r="L48" s="3"/>
      <c r="M48" s="3"/>
      <c r="N48" s="3"/>
      <c r="O48" s="5">
        <v>321738.12698886776</v>
      </c>
      <c r="P48" s="3"/>
      <c r="Q48" s="6">
        <f>VLOOKUP(B48,'[5]Annex A'!$B$15:$K$251,10,FALSE)</f>
        <v>2469551.194741224</v>
      </c>
      <c r="R48" s="6">
        <f>VLOOKUP(B48,'[6]Annex A'!$B$15:$K$251,10,FALSE)</f>
        <v>2459605.871621588</v>
      </c>
      <c r="T48" s="6">
        <v>219907.5</v>
      </c>
      <c r="U48" s="6">
        <v>0</v>
      </c>
      <c r="V48" s="6">
        <v>14070</v>
      </c>
      <c r="W48" s="3"/>
      <c r="X48" s="35">
        <v>442</v>
      </c>
      <c r="Y48" s="36">
        <f>VLOOKUP(B48,'[4]Comparison of MFG'!$B$7:$L$188,3,FALSE)</f>
        <v>437</v>
      </c>
      <c r="Z48" s="36">
        <f>VLOOKUP(B48,'[4]Comparison of MFG'!$B$7:$L$188,8,FALSE)</f>
        <v>427</v>
      </c>
      <c r="AB48" s="5"/>
    </row>
    <row r="49" spans="1:28" ht="12.75">
      <c r="A49" s="22" t="s">
        <v>37</v>
      </c>
      <c r="B49" s="3">
        <v>3412229</v>
      </c>
      <c r="C49" s="5">
        <v>149624.28749999998</v>
      </c>
      <c r="D49" s="5">
        <v>2435139.846944686</v>
      </c>
      <c r="E49" s="5">
        <v>17921.63666666667</v>
      </c>
      <c r="F49" s="5">
        <f t="shared" si="1"/>
        <v>2417218.2102780193</v>
      </c>
      <c r="G49" s="5"/>
      <c r="H49" s="5"/>
      <c r="I49" s="6">
        <f t="shared" si="2"/>
        <v>0</v>
      </c>
      <c r="J49" s="5">
        <v>0</v>
      </c>
      <c r="K49" s="6">
        <f t="shared" si="3"/>
        <v>2566842.4977780194</v>
      </c>
      <c r="L49" s="3"/>
      <c r="M49" s="3"/>
      <c r="N49" s="3"/>
      <c r="O49" s="5">
        <v>362417.3964312577</v>
      </c>
      <c r="P49" s="3"/>
      <c r="Q49" s="6">
        <f>VLOOKUP(B49,'[5]Annex A'!$B$15:$K$251,10,FALSE)</f>
        <v>2726614.9500697586</v>
      </c>
      <c r="R49" s="6">
        <f>VLOOKUP(B49,'[6]Annex A'!$B$15:$K$251,10,FALSE)</f>
        <v>2736110.0777911013</v>
      </c>
      <c r="T49" s="6">
        <v>282450</v>
      </c>
      <c r="U49" s="6">
        <v>0</v>
      </c>
      <c r="V49" s="6">
        <v>4690</v>
      </c>
      <c r="W49" s="3"/>
      <c r="X49" s="35">
        <v>383.75</v>
      </c>
      <c r="Y49" s="36">
        <f>VLOOKUP(B49,'[4]Comparison of MFG'!$B$7:$L$188,3,FALSE)</f>
        <v>391.75</v>
      </c>
      <c r="Z49" s="36">
        <f>VLOOKUP(B49,'[4]Comparison of MFG'!$B$7:$L$188,8,FALSE)</f>
        <v>386</v>
      </c>
      <c r="AB49" s="5"/>
    </row>
    <row r="50" spans="1:34" ht="12.75">
      <c r="A50" s="22" t="s">
        <v>38</v>
      </c>
      <c r="B50" s="3">
        <v>3412086</v>
      </c>
      <c r="C50" s="5">
        <v>87466.5</v>
      </c>
      <c r="D50" s="5">
        <v>1010858.3856044698</v>
      </c>
      <c r="E50" s="5">
        <v>10356.08</v>
      </c>
      <c r="F50" s="5">
        <f t="shared" si="1"/>
        <v>1000502.3056044698</v>
      </c>
      <c r="G50" s="5">
        <f>158333-M50</f>
        <v>90333</v>
      </c>
      <c r="H50" s="5">
        <v>164434.98949304622</v>
      </c>
      <c r="I50" s="6">
        <f t="shared" si="2"/>
        <v>254767.98949304622</v>
      </c>
      <c r="J50" s="5">
        <v>0</v>
      </c>
      <c r="K50" s="6">
        <f t="shared" si="3"/>
        <v>1342736.7950975162</v>
      </c>
      <c r="L50" s="3"/>
      <c r="M50" s="6">
        <f>17*4000</f>
        <v>68000</v>
      </c>
      <c r="N50" s="3"/>
      <c r="O50" s="5">
        <v>166909.12595547875</v>
      </c>
      <c r="P50" s="3"/>
      <c r="Q50" s="6">
        <f>VLOOKUP(B50,'[5]Annex A'!$B$15:$K$251,10,FALSE)</f>
        <v>1502714.6481140351</v>
      </c>
      <c r="R50" s="6">
        <f>VLOOKUP(B50,'[6]Annex A'!$B$15:$K$251,10,FALSE)</f>
        <v>1503224.858453487</v>
      </c>
      <c r="T50" s="6">
        <v>83390</v>
      </c>
      <c r="U50" s="6">
        <v>930</v>
      </c>
      <c r="V50" s="6">
        <v>25795</v>
      </c>
      <c r="W50" s="3"/>
      <c r="X50" s="35">
        <v>228</v>
      </c>
      <c r="Y50" s="36">
        <f>VLOOKUP(B50,'[4]Comparison of MFG'!$B$7:$L$188,3,FALSE)</f>
        <v>224</v>
      </c>
      <c r="Z50" s="36">
        <f>VLOOKUP(B50,'[4]Comparison of MFG'!$B$7:$L$188,8,FALSE)</f>
        <v>220</v>
      </c>
      <c r="AB50" s="5"/>
      <c r="AC50" s="5"/>
      <c r="AD50" s="5"/>
      <c r="AF50" s="5"/>
      <c r="AG50" s="5"/>
      <c r="AH50" s="5"/>
    </row>
    <row r="51" spans="1:28" ht="12.75">
      <c r="A51" s="22" t="s">
        <v>39</v>
      </c>
      <c r="B51" s="3">
        <v>3412221</v>
      </c>
      <c r="C51" s="5">
        <v>119209.4775</v>
      </c>
      <c r="D51" s="5">
        <v>2247352.384031465</v>
      </c>
      <c r="E51" s="5">
        <v>18702.079999999998</v>
      </c>
      <c r="F51" s="5">
        <f t="shared" si="1"/>
        <v>2228650.3040314647</v>
      </c>
      <c r="G51" s="5"/>
      <c r="H51" s="5"/>
      <c r="I51" s="6">
        <f t="shared" si="2"/>
        <v>0</v>
      </c>
      <c r="J51" s="5">
        <v>0</v>
      </c>
      <c r="K51" s="6">
        <f t="shared" si="3"/>
        <v>2347859.781531465</v>
      </c>
      <c r="L51" s="3"/>
      <c r="M51" s="3"/>
      <c r="N51" s="3"/>
      <c r="O51" s="5">
        <v>385785.36331599</v>
      </c>
      <c r="P51" s="3"/>
      <c r="Q51" s="6">
        <f>VLOOKUP(B51,'[5]Annex A'!$B$15:$K$251,10,FALSE)</f>
        <v>2401061.988064369</v>
      </c>
      <c r="R51" s="6">
        <f>VLOOKUP(B51,'[6]Annex A'!$B$15:$K$251,10,FALSE)</f>
        <v>2374761.521654508</v>
      </c>
      <c r="T51" s="6">
        <v>262275</v>
      </c>
      <c r="U51" s="6">
        <v>0</v>
      </c>
      <c r="V51" s="6">
        <v>0</v>
      </c>
      <c r="W51" s="3"/>
      <c r="X51" s="35">
        <v>403</v>
      </c>
      <c r="Y51" s="36">
        <f>VLOOKUP(B51,'[4]Comparison of MFG'!$B$7:$L$188,3,FALSE)</f>
        <v>392</v>
      </c>
      <c r="Z51" s="36">
        <f>VLOOKUP(B51,'[4]Comparison of MFG'!$B$7:$L$188,8,FALSE)</f>
        <v>380</v>
      </c>
      <c r="AB51" s="5"/>
    </row>
    <row r="52" spans="1:28" ht="12.75">
      <c r="A52" s="22" t="s">
        <v>40</v>
      </c>
      <c r="B52" s="3">
        <v>3413021</v>
      </c>
      <c r="C52" s="5">
        <v>348498.35099999997</v>
      </c>
      <c r="D52" s="5">
        <v>1969596.6758255712</v>
      </c>
      <c r="E52" s="5">
        <v>19246.76</v>
      </c>
      <c r="F52" s="5">
        <f t="shared" si="1"/>
        <v>1950349.9158255712</v>
      </c>
      <c r="G52" s="5"/>
      <c r="H52" s="5"/>
      <c r="I52" s="6">
        <f t="shared" si="2"/>
        <v>0</v>
      </c>
      <c r="J52" s="5">
        <v>0</v>
      </c>
      <c r="K52" s="6">
        <f t="shared" si="3"/>
        <v>2298848.266825571</v>
      </c>
      <c r="L52" s="3"/>
      <c r="M52" s="3"/>
      <c r="N52" s="3"/>
      <c r="O52" s="5">
        <v>308792.5921377555</v>
      </c>
      <c r="P52" s="3"/>
      <c r="Q52" s="6">
        <f>VLOOKUP(B52,'[5]Annex A'!$B$15:$K$251,10,FALSE)</f>
        <v>2399678.318480548</v>
      </c>
      <c r="R52" s="6">
        <f>VLOOKUP(B52,'[6]Annex A'!$B$15:$K$251,10,FALSE)</f>
        <v>2435342.59886819</v>
      </c>
      <c r="T52" s="6">
        <v>248825</v>
      </c>
      <c r="U52" s="6">
        <v>310</v>
      </c>
      <c r="V52" s="6">
        <v>9380</v>
      </c>
      <c r="W52" s="3"/>
      <c r="X52" s="35">
        <v>416</v>
      </c>
      <c r="Y52" s="36">
        <f>VLOOKUP(B52,'[4]Comparison of MFG'!$B$7:$L$188,3,FALSE)</f>
        <v>414</v>
      </c>
      <c r="Z52" s="36">
        <f>VLOOKUP(B52,'[4]Comparison of MFG'!$B$7:$L$188,8,FALSE)</f>
        <v>414</v>
      </c>
      <c r="AB52" s="5"/>
    </row>
    <row r="53" spans="1:28" ht="12.75">
      <c r="A53" s="22" t="s">
        <v>41</v>
      </c>
      <c r="B53" s="3">
        <v>3412092</v>
      </c>
      <c r="C53" s="5">
        <v>0</v>
      </c>
      <c r="D53" s="5">
        <v>1021499.2532805008</v>
      </c>
      <c r="E53" s="5">
        <v>9905.289999999999</v>
      </c>
      <c r="F53" s="5">
        <f t="shared" si="1"/>
        <v>1011593.9632805007</v>
      </c>
      <c r="G53" s="5"/>
      <c r="H53" s="5"/>
      <c r="I53" s="6">
        <f t="shared" si="2"/>
        <v>0</v>
      </c>
      <c r="J53" s="5">
        <v>0</v>
      </c>
      <c r="K53" s="6">
        <f t="shared" si="3"/>
        <v>1011593.9632805007</v>
      </c>
      <c r="L53" s="3"/>
      <c r="M53" s="3"/>
      <c r="N53" s="3"/>
      <c r="O53" s="5">
        <v>139297.23830108234</v>
      </c>
      <c r="P53" s="3"/>
      <c r="Q53" s="6">
        <f>VLOOKUP(B53,'[5]Annex A'!$B$15:$K$251,10,FALSE)</f>
        <v>1108500.1037850466</v>
      </c>
      <c r="R53" s="6">
        <f>VLOOKUP(B53,'[6]Annex A'!$B$15:$K$251,10,FALSE)</f>
        <v>1140301.4314918034</v>
      </c>
      <c r="T53" s="6">
        <v>145260</v>
      </c>
      <c r="U53" s="6">
        <v>310</v>
      </c>
      <c r="V53" s="6">
        <v>4690</v>
      </c>
      <c r="W53" s="3"/>
      <c r="X53" s="35">
        <v>214</v>
      </c>
      <c r="Y53" s="36">
        <f>VLOOKUP(B53,'[4]Comparison of MFG'!$B$7:$L$188,3,FALSE)</f>
        <v>222</v>
      </c>
      <c r="Z53" s="36">
        <f>VLOOKUP(B53,'[4]Comparison of MFG'!$B$7:$L$188,8,FALSE)</f>
        <v>225</v>
      </c>
      <c r="AB53" s="5"/>
    </row>
    <row r="54" spans="1:28" ht="12.75">
      <c r="A54" s="22" t="s">
        <v>42</v>
      </c>
      <c r="B54" s="3">
        <v>3412093</v>
      </c>
      <c r="C54" s="5">
        <v>156778.05</v>
      </c>
      <c r="D54" s="5">
        <v>827255.1613414991</v>
      </c>
      <c r="E54" s="5">
        <v>7976.03</v>
      </c>
      <c r="F54" s="5">
        <f t="shared" si="1"/>
        <v>819279.131341499</v>
      </c>
      <c r="G54" s="5"/>
      <c r="H54" s="5"/>
      <c r="I54" s="6">
        <f t="shared" si="2"/>
        <v>0</v>
      </c>
      <c r="J54" s="5">
        <v>0</v>
      </c>
      <c r="K54" s="6">
        <f t="shared" si="3"/>
        <v>976057.1813414991</v>
      </c>
      <c r="L54" s="3"/>
      <c r="M54" s="3"/>
      <c r="N54" s="3"/>
      <c r="O54" s="5">
        <v>97532.87596417227</v>
      </c>
      <c r="P54" s="3"/>
      <c r="Q54" s="6">
        <f>VLOOKUP(B54,'[5]Annex A'!$B$15:$K$251,10,FALSE)</f>
        <v>1024368.5349999999</v>
      </c>
      <c r="R54" s="6">
        <f>VLOOKUP(B54,'[6]Annex A'!$B$15:$K$251,10,FALSE)</f>
        <v>1051255.7591883005</v>
      </c>
      <c r="T54" s="6">
        <v>95495</v>
      </c>
      <c r="U54" s="6">
        <v>310</v>
      </c>
      <c r="V54" s="6">
        <v>0</v>
      </c>
      <c r="W54" s="3"/>
      <c r="X54" s="35">
        <v>173</v>
      </c>
      <c r="Y54" s="36">
        <f>VLOOKUP(B54,'[4]Comparison of MFG'!$B$7:$L$188,3,FALSE)</f>
        <v>173</v>
      </c>
      <c r="Z54" s="36">
        <f>VLOOKUP(B54,'[4]Comparison of MFG'!$B$7:$L$188,8,FALSE)</f>
        <v>176</v>
      </c>
      <c r="AB54" s="5"/>
    </row>
    <row r="55" spans="1:28" ht="12.75">
      <c r="A55" s="22" t="s">
        <v>43</v>
      </c>
      <c r="B55" s="3">
        <v>3412241</v>
      </c>
      <c r="C55" s="5">
        <v>159881.84999999998</v>
      </c>
      <c r="D55" s="5">
        <v>1641233.6289667047</v>
      </c>
      <c r="E55" s="5">
        <v>17653.29</v>
      </c>
      <c r="F55" s="5">
        <f t="shared" si="1"/>
        <v>1623580.3389667047</v>
      </c>
      <c r="G55" s="5"/>
      <c r="H55" s="5"/>
      <c r="I55" s="6">
        <f t="shared" si="2"/>
        <v>0</v>
      </c>
      <c r="J55" s="5">
        <v>0</v>
      </c>
      <c r="K55" s="6">
        <f t="shared" si="3"/>
        <v>1783462.1889667045</v>
      </c>
      <c r="L55" s="3"/>
      <c r="M55" s="3"/>
      <c r="N55" s="3"/>
      <c r="O55" s="5">
        <v>239256.14542481487</v>
      </c>
      <c r="P55" s="3"/>
      <c r="Q55" s="6">
        <f>VLOOKUP(B55,'[5]Annex A'!$B$15:$K$251,10,FALSE)</f>
        <v>1946734.6770379208</v>
      </c>
      <c r="R55" s="6">
        <f>VLOOKUP(B55,'[6]Annex A'!$B$15:$K$251,10,FALSE)</f>
        <v>2034717.1767487754</v>
      </c>
      <c r="T55" s="6">
        <v>142570</v>
      </c>
      <c r="U55" s="6">
        <v>310</v>
      </c>
      <c r="V55" s="6">
        <v>9380</v>
      </c>
      <c r="W55" s="3"/>
      <c r="X55" s="35">
        <v>389</v>
      </c>
      <c r="Y55" s="36">
        <f>VLOOKUP(B55,'[4]Comparison of MFG'!$B$7:$L$188,3,FALSE)</f>
        <v>405</v>
      </c>
      <c r="Z55" s="36">
        <f>VLOOKUP(B55,'[4]Comparison of MFG'!$B$7:$L$188,8,FALSE)</f>
        <v>419</v>
      </c>
      <c r="AB55" s="5"/>
    </row>
    <row r="56" spans="1:34" ht="12.75">
      <c r="A56" s="22" t="s">
        <v>44</v>
      </c>
      <c r="B56" s="3">
        <v>3412226</v>
      </c>
      <c r="C56" s="5">
        <v>112990.94099999999</v>
      </c>
      <c r="D56" s="5">
        <v>1142875.8845046605</v>
      </c>
      <c r="E56" s="5">
        <v>10378.84</v>
      </c>
      <c r="F56" s="5">
        <f t="shared" si="1"/>
        <v>1132497.0445046604</v>
      </c>
      <c r="G56" s="5">
        <v>79999.99999999999</v>
      </c>
      <c r="H56" s="5">
        <v>16466.51087269341</v>
      </c>
      <c r="I56" s="6">
        <f t="shared" si="2"/>
        <v>96466.5108726934</v>
      </c>
      <c r="J56" s="5">
        <v>0</v>
      </c>
      <c r="K56" s="6">
        <f aca="true" t="shared" si="4" ref="K56:K79">SUM(C56,F56,I56,J56)</f>
        <v>1341954.4963773538</v>
      </c>
      <c r="L56" s="3"/>
      <c r="M56" s="6"/>
      <c r="N56" s="3"/>
      <c r="O56" s="5">
        <v>156551.66088248452</v>
      </c>
      <c r="P56" s="3"/>
      <c r="Q56" s="6">
        <f>VLOOKUP(B56,'[5]Annex A'!$B$15:$K$251,10,FALSE)</f>
        <v>1446332.7468232652</v>
      </c>
      <c r="R56" s="6">
        <f>VLOOKUP(B56,'[6]Annex A'!$B$15:$K$251,10,FALSE)</f>
        <v>1526248.6337162408</v>
      </c>
      <c r="T56" s="6">
        <v>172160</v>
      </c>
      <c r="U56" s="6">
        <v>930</v>
      </c>
      <c r="V56" s="6">
        <v>14070</v>
      </c>
      <c r="W56" s="3"/>
      <c r="X56" s="35">
        <v>219</v>
      </c>
      <c r="Y56" s="36">
        <f>VLOOKUP(B56,'[4]Comparison of MFG'!$B$7:$L$188,3,FALSE)</f>
        <v>226</v>
      </c>
      <c r="Z56" s="36">
        <f>VLOOKUP(B56,'[4]Comparison of MFG'!$B$7:$L$188,8,FALSE)</f>
        <v>238</v>
      </c>
      <c r="AB56" s="5"/>
      <c r="AC56" s="5"/>
      <c r="AD56" s="5"/>
      <c r="AF56" s="5"/>
      <c r="AG56" s="5"/>
      <c r="AH56" s="5"/>
    </row>
    <row r="57" spans="1:34" ht="12.75">
      <c r="A57" s="22" t="s">
        <v>45</v>
      </c>
      <c r="B57" s="3">
        <v>3412098</v>
      </c>
      <c r="C57" s="5">
        <v>106125.5325</v>
      </c>
      <c r="D57" s="5">
        <v>967899.6993442555</v>
      </c>
      <c r="E57" s="5">
        <v>8883.119999999999</v>
      </c>
      <c r="F57" s="5">
        <f t="shared" si="1"/>
        <v>959016.5793442555</v>
      </c>
      <c r="G57" s="5">
        <v>160000</v>
      </c>
      <c r="H57" s="5">
        <v>32933.021745386824</v>
      </c>
      <c r="I57" s="6">
        <f aca="true" t="shared" si="5" ref="I57:I79">SUM(G57:H57)</f>
        <v>192933.02174538682</v>
      </c>
      <c r="J57" s="5">
        <v>0</v>
      </c>
      <c r="K57" s="6">
        <f t="shared" si="4"/>
        <v>1258075.1335896424</v>
      </c>
      <c r="L57" s="3"/>
      <c r="M57" s="6"/>
      <c r="N57" s="3"/>
      <c r="O57" s="5">
        <v>174237.8614047519</v>
      </c>
      <c r="P57" s="3"/>
      <c r="Q57" s="6">
        <f>VLOOKUP(B57,'[5]Annex A'!$B$15:$K$251,10,FALSE)</f>
        <v>1322417.9427500002</v>
      </c>
      <c r="R57" s="6">
        <f>VLOOKUP(B57,'[6]Annex A'!$B$15:$K$251,10,FALSE)</f>
        <v>1339901.9388149285</v>
      </c>
      <c r="T57" s="6">
        <v>117015</v>
      </c>
      <c r="U57" s="6">
        <v>0</v>
      </c>
      <c r="V57" s="6">
        <v>9380</v>
      </c>
      <c r="W57" s="3"/>
      <c r="X57" s="35">
        <v>192</v>
      </c>
      <c r="Y57" s="36">
        <f>VLOOKUP(B57,'[4]Comparison of MFG'!$B$7:$L$188,3,FALSE)</f>
        <v>191</v>
      </c>
      <c r="Z57" s="36">
        <f>VLOOKUP(B57,'[4]Comparison of MFG'!$B$7:$L$188,8,FALSE)</f>
        <v>191</v>
      </c>
      <c r="AB57" s="5"/>
      <c r="AC57" s="5"/>
      <c r="AD57" s="5"/>
      <c r="AF57" s="5"/>
      <c r="AG57" s="5"/>
      <c r="AH57" s="5"/>
    </row>
    <row r="58" spans="1:28" ht="12.75">
      <c r="A58" s="22" t="s">
        <v>46</v>
      </c>
      <c r="B58" s="3">
        <v>3412170</v>
      </c>
      <c r="C58" s="5">
        <v>111235.20749999999</v>
      </c>
      <c r="D58" s="5">
        <v>1644685.1377441038</v>
      </c>
      <c r="E58" s="5">
        <v>14199</v>
      </c>
      <c r="F58" s="5">
        <f t="shared" si="1"/>
        <v>1630486.1377441038</v>
      </c>
      <c r="G58" s="5"/>
      <c r="H58" s="5"/>
      <c r="I58" s="6">
        <f t="shared" si="5"/>
        <v>0</v>
      </c>
      <c r="J58" s="5">
        <v>0</v>
      </c>
      <c r="K58" s="6">
        <f t="shared" si="4"/>
        <v>1741721.3452441038</v>
      </c>
      <c r="L58" s="3"/>
      <c r="M58" s="3"/>
      <c r="N58" s="3"/>
      <c r="O58" s="5">
        <v>237107.3433517043</v>
      </c>
      <c r="P58" s="3"/>
      <c r="Q58" s="6">
        <f>VLOOKUP(B58,'[5]Annex A'!$B$15:$K$251,10,FALSE)</f>
        <v>1865960.5747493047</v>
      </c>
      <c r="R58" s="6">
        <f>VLOOKUP(B58,'[6]Annex A'!$B$15:$K$251,10,FALSE)</f>
        <v>1917184.0885577912</v>
      </c>
      <c r="T58" s="6">
        <v>278415</v>
      </c>
      <c r="U58" s="6">
        <v>1240</v>
      </c>
      <c r="V58" s="6">
        <v>2345</v>
      </c>
      <c r="W58" s="3"/>
      <c r="X58" s="35">
        <v>300</v>
      </c>
      <c r="Y58" s="36">
        <f>VLOOKUP(B58,'[4]Comparison of MFG'!$B$7:$L$188,3,FALSE)</f>
        <v>308</v>
      </c>
      <c r="Z58" s="36">
        <f>VLOOKUP(B58,'[4]Comparison of MFG'!$B$7:$L$188,8,FALSE)</f>
        <v>312</v>
      </c>
      <c r="AB58" s="5"/>
    </row>
    <row r="59" spans="1:28" ht="12.75">
      <c r="A59" s="22" t="s">
        <v>47</v>
      </c>
      <c r="B59" s="3">
        <v>3412240</v>
      </c>
      <c r="C59" s="5">
        <v>114067.9314</v>
      </c>
      <c r="D59" s="5">
        <v>2658342.661151294</v>
      </c>
      <c r="E59" s="5">
        <v>25508.958506493505</v>
      </c>
      <c r="F59" s="5">
        <f t="shared" si="1"/>
        <v>2632833.702644801</v>
      </c>
      <c r="G59" s="5"/>
      <c r="H59" s="5"/>
      <c r="I59" s="6">
        <f t="shared" si="5"/>
        <v>0</v>
      </c>
      <c r="J59" s="5">
        <v>0</v>
      </c>
      <c r="K59" s="6">
        <f t="shared" si="4"/>
        <v>2746901.634044801</v>
      </c>
      <c r="L59" s="3"/>
      <c r="M59" s="3"/>
      <c r="N59" s="3"/>
      <c r="O59" s="5">
        <v>401546.7064095787</v>
      </c>
      <c r="P59" s="3"/>
      <c r="Q59" s="6">
        <f>VLOOKUP(B59,'[5]Annex A'!$B$15:$K$251,10,FALSE)</f>
        <v>3035794.0046204804</v>
      </c>
      <c r="R59" s="6">
        <f>VLOOKUP(B59,'[6]Annex A'!$B$15:$K$251,10,FALSE)</f>
        <v>3227919.723106017</v>
      </c>
      <c r="T59" s="6">
        <v>297245</v>
      </c>
      <c r="U59" s="6">
        <v>620</v>
      </c>
      <c r="V59" s="6">
        <v>4690</v>
      </c>
      <c r="W59" s="3"/>
      <c r="X59" s="35">
        <v>556.5</v>
      </c>
      <c r="Y59" s="36">
        <f>VLOOKUP(B59,'[4]Comparison of MFG'!$B$7:$L$188,3,FALSE)</f>
        <v>586.5</v>
      </c>
      <c r="Z59" s="36">
        <f>VLOOKUP(B59,'[4]Comparison of MFG'!$B$7:$L$188,8,FALSE)</f>
        <v>615.5</v>
      </c>
      <c r="AB59" s="5"/>
    </row>
    <row r="60" spans="1:28" ht="12.75">
      <c r="A60" s="22" t="s">
        <v>48</v>
      </c>
      <c r="B60" s="3">
        <v>3412007</v>
      </c>
      <c r="C60" s="5">
        <v>0</v>
      </c>
      <c r="D60" s="5">
        <v>1579287.7608496367</v>
      </c>
      <c r="E60" s="5">
        <v>18274.85</v>
      </c>
      <c r="F60" s="5">
        <f t="shared" si="1"/>
        <v>1561012.9108496367</v>
      </c>
      <c r="G60" s="5"/>
      <c r="H60" s="5"/>
      <c r="I60" s="6">
        <f t="shared" si="5"/>
        <v>0</v>
      </c>
      <c r="J60" s="5">
        <v>0</v>
      </c>
      <c r="K60" s="6">
        <f t="shared" si="4"/>
        <v>1561012.9108496367</v>
      </c>
      <c r="L60" s="3"/>
      <c r="M60" s="3"/>
      <c r="N60" s="3"/>
      <c r="O60" s="5">
        <v>248076.8275586593</v>
      </c>
      <c r="P60" s="3"/>
      <c r="Q60" s="6">
        <f>VLOOKUP(B60,'[5]Annex A'!$B$15:$K$251,10,FALSE)</f>
        <v>1728877.857195122</v>
      </c>
      <c r="R60" s="6">
        <f>VLOOKUP(B60,'[6]Annex A'!$B$15:$K$251,10,FALSE)</f>
        <v>1758615.771947122</v>
      </c>
      <c r="T60" s="6">
        <v>56490</v>
      </c>
      <c r="U60" s="6">
        <v>620</v>
      </c>
      <c r="V60" s="6">
        <v>16415</v>
      </c>
      <c r="W60" s="3"/>
      <c r="X60" s="35">
        <v>410</v>
      </c>
      <c r="Y60" s="36">
        <f>VLOOKUP(B60,'[4]Comparison of MFG'!$B$7:$L$188,3,FALSE)</f>
        <v>411</v>
      </c>
      <c r="Z60" s="36">
        <f>VLOOKUP(B60,'[4]Comparison of MFG'!$B$7:$L$188,8,FALSE)</f>
        <v>411</v>
      </c>
      <c r="AB60" s="5"/>
    </row>
    <row r="61" spans="1:28" ht="12.75">
      <c r="A61" s="22" t="s">
        <v>49</v>
      </c>
      <c r="B61" s="3">
        <v>3412199</v>
      </c>
      <c r="C61" s="5">
        <v>101275.02</v>
      </c>
      <c r="D61" s="5">
        <v>828006.6724624416</v>
      </c>
      <c r="E61" s="5">
        <v>7667.26</v>
      </c>
      <c r="F61" s="5">
        <f t="shared" si="1"/>
        <v>820339.4124624416</v>
      </c>
      <c r="G61" s="5"/>
      <c r="H61" s="5"/>
      <c r="I61" s="6">
        <f t="shared" si="5"/>
        <v>0</v>
      </c>
      <c r="J61" s="5">
        <v>0</v>
      </c>
      <c r="K61" s="6">
        <f t="shared" si="4"/>
        <v>921614.4324624416</v>
      </c>
      <c r="L61" s="3"/>
      <c r="M61" s="3"/>
      <c r="N61" s="3"/>
      <c r="O61" s="5">
        <v>117528.59098659354</v>
      </c>
      <c r="P61" s="3"/>
      <c r="Q61" s="6">
        <f>VLOOKUP(B61,'[5]Annex A'!$B$15:$K$251,10,FALSE)</f>
        <v>1024647.4835542169</v>
      </c>
      <c r="R61" s="6">
        <f>VLOOKUP(B61,'[6]Annex A'!$B$15:$K$251,10,FALSE)</f>
        <v>1102975.707435279</v>
      </c>
      <c r="T61" s="6">
        <v>117015</v>
      </c>
      <c r="U61" s="6">
        <v>310</v>
      </c>
      <c r="V61" s="6">
        <v>2345</v>
      </c>
      <c r="W61" s="3"/>
      <c r="X61" s="35">
        <v>166</v>
      </c>
      <c r="Y61" s="36">
        <f>VLOOKUP(B61,'[4]Comparison of MFG'!$B$7:$L$188,3,FALSE)</f>
        <v>177</v>
      </c>
      <c r="Z61" s="36">
        <f>VLOOKUP(B61,'[4]Comparison of MFG'!$B$7:$L$188,8,FALSE)</f>
        <v>191</v>
      </c>
      <c r="AB61" s="5"/>
    </row>
    <row r="62" spans="1:28" ht="12.75">
      <c r="A62" s="22" t="s">
        <v>50</v>
      </c>
      <c r="B62" s="3">
        <v>3412110</v>
      </c>
      <c r="C62" s="5">
        <v>140907.60749999998</v>
      </c>
      <c r="D62" s="5">
        <v>1924072.251505346</v>
      </c>
      <c r="E62" s="5">
        <v>18983.91</v>
      </c>
      <c r="F62" s="5">
        <f t="shared" si="1"/>
        <v>1905088.3415053461</v>
      </c>
      <c r="G62" s="5"/>
      <c r="H62" s="5"/>
      <c r="I62" s="6">
        <f t="shared" si="5"/>
        <v>0</v>
      </c>
      <c r="J62" s="5">
        <v>0</v>
      </c>
      <c r="K62" s="6">
        <f t="shared" si="4"/>
        <v>2045995.949005346</v>
      </c>
      <c r="L62" s="3"/>
      <c r="M62" s="3"/>
      <c r="N62" s="3"/>
      <c r="O62" s="5">
        <v>304443.77766726795</v>
      </c>
      <c r="P62" s="3"/>
      <c r="Q62" s="6">
        <f>VLOOKUP(B62,'[5]Annex A'!$B$15:$K$251,10,FALSE)</f>
        <v>2175701.4839039408</v>
      </c>
      <c r="R62" s="6">
        <f>VLOOKUP(B62,'[6]Annex A'!$B$15:$K$251,10,FALSE)</f>
        <v>2234075.970571063</v>
      </c>
      <c r="T62" s="6">
        <v>277070</v>
      </c>
      <c r="U62" s="6">
        <v>0</v>
      </c>
      <c r="V62" s="6">
        <v>11725</v>
      </c>
      <c r="W62" s="3"/>
      <c r="X62" s="35">
        <v>406</v>
      </c>
      <c r="Y62" s="36">
        <f>VLOOKUP(B62,'[4]Comparison of MFG'!$B$7:$L$188,3,FALSE)</f>
        <v>410</v>
      </c>
      <c r="Z62" s="36">
        <f>VLOOKUP(B62,'[4]Comparison of MFG'!$B$7:$L$188,8,FALSE)</f>
        <v>415</v>
      </c>
      <c r="AB62" s="5"/>
    </row>
    <row r="63" spans="1:28" ht="12.75">
      <c r="A63" s="22" t="s">
        <v>51</v>
      </c>
      <c r="B63" s="3">
        <v>3412113</v>
      </c>
      <c r="C63" s="5">
        <v>99203.81999999999</v>
      </c>
      <c r="D63" s="5">
        <v>1686640.9961905943</v>
      </c>
      <c r="E63" s="5">
        <v>17433.54517921147</v>
      </c>
      <c r="F63" s="5">
        <f t="shared" si="1"/>
        <v>1669207.4510113827</v>
      </c>
      <c r="G63" s="5"/>
      <c r="H63" s="5"/>
      <c r="I63" s="6">
        <f t="shared" si="5"/>
        <v>0</v>
      </c>
      <c r="J63" s="5">
        <v>0</v>
      </c>
      <c r="K63" s="6">
        <f t="shared" si="4"/>
        <v>1768411.2710113828</v>
      </c>
      <c r="L63" s="3"/>
      <c r="M63" s="3"/>
      <c r="N63" s="3"/>
      <c r="O63" s="5">
        <v>255794.79443072632</v>
      </c>
      <c r="P63" s="3"/>
      <c r="Q63" s="6">
        <f>VLOOKUP(B63,'[5]Annex A'!$B$15:$K$251,10,FALSE)</f>
        <v>1888887.9482346775</v>
      </c>
      <c r="R63" s="6">
        <f>VLOOKUP(B63,'[6]Annex A'!$B$15:$K$251,10,FALSE)</f>
        <v>1862592.5478185136</v>
      </c>
      <c r="T63" s="6">
        <v>160055</v>
      </c>
      <c r="U63" s="6">
        <v>930</v>
      </c>
      <c r="V63" s="6">
        <v>4690</v>
      </c>
      <c r="W63" s="3"/>
      <c r="X63" s="35">
        <v>383.6666666666667</v>
      </c>
      <c r="Y63" s="36">
        <f>VLOOKUP(B63,'[4]Comparison of MFG'!$B$7:$L$188,3,FALSE)</f>
        <v>388.67</v>
      </c>
      <c r="Z63" s="36">
        <f>VLOOKUP(B63,'[4]Comparison of MFG'!$B$7:$L$188,8,FALSE)</f>
        <v>376</v>
      </c>
      <c r="AB63" s="5"/>
    </row>
    <row r="64" spans="1:34" ht="12.75">
      <c r="A64" s="22" t="s">
        <v>52</v>
      </c>
      <c r="B64" s="3">
        <v>3413026</v>
      </c>
      <c r="C64" s="5">
        <v>54697.095</v>
      </c>
      <c r="D64" s="5">
        <v>1256982.0915988383</v>
      </c>
      <c r="E64" s="5">
        <v>9241.67</v>
      </c>
      <c r="F64" s="5">
        <f t="shared" si="1"/>
        <v>1247740.4215988384</v>
      </c>
      <c r="G64" s="5">
        <f>300000-M64</f>
        <v>180000</v>
      </c>
      <c r="H64" s="5">
        <v>179013.8715099292</v>
      </c>
      <c r="I64" s="6">
        <f t="shared" si="5"/>
        <v>359013.8715099292</v>
      </c>
      <c r="J64" s="5">
        <v>0</v>
      </c>
      <c r="K64" s="6">
        <f t="shared" si="4"/>
        <v>1661451.3881087676</v>
      </c>
      <c r="L64" s="3"/>
      <c r="M64" s="6">
        <f>30*4000</f>
        <v>120000</v>
      </c>
      <c r="N64" s="3"/>
      <c r="O64" s="5">
        <v>169458.58596694452</v>
      </c>
      <c r="P64" s="3"/>
      <c r="Q64" s="6">
        <f>VLOOKUP(B64,'[5]Annex A'!$B$15:$K$251,10,FALSE)</f>
        <v>1726482.4604580582</v>
      </c>
      <c r="R64" s="6">
        <f>VLOOKUP(B64,'[6]Annex A'!$B$15:$K$251,10,FALSE)</f>
        <v>1765594.7808172645</v>
      </c>
      <c r="T64" s="6">
        <v>151985</v>
      </c>
      <c r="U64" s="6">
        <v>310</v>
      </c>
      <c r="V64" s="6">
        <v>2345</v>
      </c>
      <c r="W64" s="3"/>
      <c r="X64" s="35">
        <v>197</v>
      </c>
      <c r="Y64" s="36">
        <f>VLOOKUP(B64,'[4]Comparison of MFG'!$B$7:$L$188,3,FALSE)</f>
        <v>187</v>
      </c>
      <c r="Z64" s="36">
        <f>VLOOKUP(B64,'[4]Comparison of MFG'!$B$7:$L$188,8,FALSE)</f>
        <v>185</v>
      </c>
      <c r="AB64" s="5"/>
      <c r="AC64" s="5"/>
      <c r="AD64" s="5"/>
      <c r="AF64" s="5"/>
      <c r="AG64" s="5"/>
      <c r="AH64" s="5"/>
    </row>
    <row r="65" spans="1:28" ht="12.75">
      <c r="A65" s="22" t="s">
        <v>53</v>
      </c>
      <c r="B65" s="3">
        <v>3413961</v>
      </c>
      <c r="C65" s="5">
        <v>129120.97499999998</v>
      </c>
      <c r="D65" s="5">
        <v>1752536.946796532</v>
      </c>
      <c r="E65" s="5">
        <v>16701.53</v>
      </c>
      <c r="F65" s="5">
        <f t="shared" si="1"/>
        <v>1735835.416796532</v>
      </c>
      <c r="G65" s="5"/>
      <c r="H65" s="5"/>
      <c r="I65" s="6">
        <f t="shared" si="5"/>
        <v>0</v>
      </c>
      <c r="J65" s="5">
        <v>0</v>
      </c>
      <c r="K65" s="6">
        <f t="shared" si="4"/>
        <v>1864956.391796532</v>
      </c>
      <c r="L65" s="3"/>
      <c r="M65" s="3"/>
      <c r="N65" s="3"/>
      <c r="O65" s="5">
        <v>277611.75576267345</v>
      </c>
      <c r="P65" s="3"/>
      <c r="Q65" s="6">
        <f>VLOOKUP(B65,'[5]Annex A'!$B$15:$K$251,10,FALSE)</f>
        <v>1956769.0387068964</v>
      </c>
      <c r="R65" s="6">
        <f>VLOOKUP(B65,'[6]Annex A'!$B$15:$K$251,10,FALSE)</f>
        <v>2003411.1761212964</v>
      </c>
      <c r="T65" s="6">
        <v>348355</v>
      </c>
      <c r="U65" s="6">
        <v>0</v>
      </c>
      <c r="V65" s="6">
        <v>7035</v>
      </c>
      <c r="W65" s="3"/>
      <c r="X65" s="35">
        <v>348</v>
      </c>
      <c r="Y65" s="36">
        <f>VLOOKUP(B65,'[4]Comparison of MFG'!$B$7:$L$188,3,FALSE)</f>
        <v>345</v>
      </c>
      <c r="Z65" s="36">
        <f>VLOOKUP(B65,'[4]Comparison of MFG'!$B$7:$L$188,8,FALSE)</f>
        <v>348</v>
      </c>
      <c r="AB65" s="5"/>
    </row>
    <row r="66" spans="1:34" ht="12.75">
      <c r="A66" s="22" t="s">
        <v>54</v>
      </c>
      <c r="B66" s="3">
        <v>3412123</v>
      </c>
      <c r="C66" s="5">
        <v>102170.36699999998</v>
      </c>
      <c r="D66" s="5">
        <v>1206002.868845976</v>
      </c>
      <c r="E66" s="5">
        <v>9402.91</v>
      </c>
      <c r="F66" s="5">
        <f t="shared" si="1"/>
        <v>1196599.958845976</v>
      </c>
      <c r="G66" s="5">
        <v>160000</v>
      </c>
      <c r="H66" s="5">
        <v>32933.021745386824</v>
      </c>
      <c r="I66" s="6">
        <f t="shared" si="5"/>
        <v>192933.02174538682</v>
      </c>
      <c r="J66" s="5">
        <v>0</v>
      </c>
      <c r="K66" s="6">
        <f t="shared" si="4"/>
        <v>1491703.347591363</v>
      </c>
      <c r="L66" s="3"/>
      <c r="M66" s="6"/>
      <c r="N66" s="3"/>
      <c r="O66" s="5">
        <v>179447.62150488968</v>
      </c>
      <c r="P66" s="3"/>
      <c r="Q66" s="6">
        <f>VLOOKUP(B66,'[5]Annex A'!$B$15:$K$251,10,FALSE)</f>
        <v>1577004.2748499531</v>
      </c>
      <c r="R66" s="6">
        <f>VLOOKUP(B66,'[6]Annex A'!$B$15:$K$251,10,FALSE)</f>
        <v>1615844.2954690952</v>
      </c>
      <c r="T66" s="6">
        <v>84735</v>
      </c>
      <c r="U66" s="6">
        <v>0</v>
      </c>
      <c r="V66" s="6">
        <v>2345</v>
      </c>
      <c r="W66" s="3"/>
      <c r="X66" s="35">
        <v>206</v>
      </c>
      <c r="Y66" s="36">
        <f>VLOOKUP(B66,'[4]Comparison of MFG'!$B$7:$L$188,3,FALSE)</f>
        <v>206</v>
      </c>
      <c r="Z66" s="36">
        <f>VLOOKUP(B66,'[4]Comparison of MFG'!$B$7:$L$188,8,FALSE)</f>
        <v>209</v>
      </c>
      <c r="AB66" s="5"/>
      <c r="AC66" s="5"/>
      <c r="AD66" s="5"/>
      <c r="AF66" s="5"/>
      <c r="AG66" s="5"/>
      <c r="AH66" s="5"/>
    </row>
    <row r="67" spans="1:28" ht="12.75">
      <c r="A67" s="22" t="s">
        <v>55</v>
      </c>
      <c r="B67" s="3">
        <v>3412130</v>
      </c>
      <c r="C67" s="5">
        <v>115630.8</v>
      </c>
      <c r="D67" s="5">
        <v>1068041.818352542</v>
      </c>
      <c r="E67" s="5">
        <v>9421.89</v>
      </c>
      <c r="F67" s="5">
        <f t="shared" si="1"/>
        <v>1058619.928352542</v>
      </c>
      <c r="G67" s="5"/>
      <c r="H67" s="5"/>
      <c r="I67" s="6">
        <f t="shared" si="5"/>
        <v>0</v>
      </c>
      <c r="J67" s="5">
        <v>0</v>
      </c>
      <c r="K67" s="6">
        <f t="shared" si="4"/>
        <v>1174250.728352542</v>
      </c>
      <c r="L67" s="3"/>
      <c r="M67" s="3"/>
      <c r="N67" s="3"/>
      <c r="O67" s="5">
        <v>147992.2680252301</v>
      </c>
      <c r="P67" s="3"/>
      <c r="Q67" s="6">
        <f>VLOOKUP(B67,'[5]Annex A'!$B$15:$K$251,10,FALSE)</f>
        <v>1216564.5368070712</v>
      </c>
      <c r="R67" s="6">
        <f>VLOOKUP(B67,'[6]Annex A'!$B$15:$K$251,10,FALSE)</f>
        <v>1239776.2081948516</v>
      </c>
      <c r="T67" s="6">
        <v>172160</v>
      </c>
      <c r="U67" s="6">
        <v>0</v>
      </c>
      <c r="V67" s="6">
        <v>7035</v>
      </c>
      <c r="W67" s="3"/>
      <c r="X67" s="35">
        <v>199</v>
      </c>
      <c r="Y67" s="36">
        <f>VLOOKUP(B67,'[4]Comparison of MFG'!$B$7:$L$188,3,FALSE)</f>
        <v>196</v>
      </c>
      <c r="Z67" s="36">
        <f>VLOOKUP(B67,'[4]Comparison of MFG'!$B$7:$L$188,8,FALSE)</f>
        <v>197</v>
      </c>
      <c r="AB67" s="5"/>
    </row>
    <row r="68" spans="1:28" ht="12.75">
      <c r="A68" s="22" t="s">
        <v>210</v>
      </c>
      <c r="B68" s="3">
        <v>3412034</v>
      </c>
      <c r="C68" s="5">
        <v>212299.05</v>
      </c>
      <c r="D68" s="5">
        <v>2433314.8728331225</v>
      </c>
      <c r="E68" s="5">
        <v>27230.829999999998</v>
      </c>
      <c r="F68" s="5">
        <f t="shared" si="1"/>
        <v>2406084.0428331224</v>
      </c>
      <c r="G68" s="5"/>
      <c r="H68" s="5"/>
      <c r="I68" s="6">
        <f t="shared" si="5"/>
        <v>0</v>
      </c>
      <c r="J68" s="5">
        <v>0</v>
      </c>
      <c r="K68" s="6">
        <f t="shared" si="4"/>
        <v>2618383.0928331222</v>
      </c>
      <c r="L68" s="3"/>
      <c r="M68" s="3"/>
      <c r="N68" s="3"/>
      <c r="O68" s="5">
        <v>415334.3558398158</v>
      </c>
      <c r="P68" s="3"/>
      <c r="Q68" s="6">
        <f>VLOOKUP(B68,'[5]Annex A'!$B$15:$K$251,10,FALSE)</f>
        <v>2753219.941376451</v>
      </c>
      <c r="R68" s="6">
        <f>VLOOKUP(B68,'[6]Annex A'!$B$15:$K$251,10,FALSE)</f>
        <v>2744841.2831414263</v>
      </c>
      <c r="T68" s="6">
        <v>182920</v>
      </c>
      <c r="U68" s="6">
        <v>1240</v>
      </c>
      <c r="V68" s="6">
        <v>14070</v>
      </c>
      <c r="W68" s="3"/>
      <c r="X68" s="35">
        <v>603</v>
      </c>
      <c r="Y68" s="36">
        <f>VLOOKUP(B68,'[4]Comparison of MFG'!$B$7:$L$188,3,FALSE)</f>
        <v>595</v>
      </c>
      <c r="Z68" s="36">
        <f>VLOOKUP(B68,'[4]Comparison of MFG'!$B$7:$L$188,8,FALSE)</f>
        <v>582</v>
      </c>
      <c r="AB68" s="5"/>
    </row>
    <row r="69" spans="1:28" ht="12.75">
      <c r="A69" s="22" t="s">
        <v>163</v>
      </c>
      <c r="B69" s="3">
        <v>3412011</v>
      </c>
      <c r="C69" s="5">
        <v>99255.12999999999</v>
      </c>
      <c r="D69" s="5">
        <v>1614154</v>
      </c>
      <c r="E69" s="5">
        <v>18923.03</v>
      </c>
      <c r="F69" s="5">
        <f t="shared" si="1"/>
        <v>1595230.97</v>
      </c>
      <c r="G69" s="5"/>
      <c r="H69" s="5"/>
      <c r="I69" s="6">
        <f t="shared" si="5"/>
        <v>0</v>
      </c>
      <c r="J69" s="5">
        <v>0</v>
      </c>
      <c r="K69" s="6">
        <f t="shared" si="4"/>
        <v>1694486.0999999999</v>
      </c>
      <c r="L69" s="3"/>
      <c r="M69" s="3"/>
      <c r="N69" s="3"/>
      <c r="O69" s="5">
        <v>216924.12328805245</v>
      </c>
      <c r="P69" s="3"/>
      <c r="Q69" s="6">
        <f>VLOOKUP(B69,'[5]Annex A'!$B$15:$K$251,10,FALSE)</f>
        <v>1860114.081182033</v>
      </c>
      <c r="R69" s="6">
        <f>VLOOKUP(B69,'[6]Annex A'!$B$15:$K$251,10,FALSE)</f>
        <v>1890456.863518033</v>
      </c>
      <c r="T69" s="6">
        <v>65905</v>
      </c>
      <c r="U69" s="6">
        <v>1240</v>
      </c>
      <c r="V69" s="6">
        <v>0</v>
      </c>
      <c r="W69" s="3"/>
      <c r="X69" s="35">
        <v>423</v>
      </c>
      <c r="Y69" s="36">
        <f>VLOOKUP(B69,'[4]Comparison of MFG'!$B$7:$L$188,3,FALSE)</f>
        <v>419</v>
      </c>
      <c r="Z69" s="36">
        <f>VLOOKUP(B69,'[4]Comparison of MFG'!$B$7:$L$188,8,FALSE)</f>
        <v>419</v>
      </c>
      <c r="AB69" s="5"/>
    </row>
    <row r="70" spans="1:34" ht="12.75">
      <c r="A70" s="22" t="s">
        <v>56</v>
      </c>
      <c r="B70" s="3">
        <v>3412237</v>
      </c>
      <c r="C70" s="5">
        <v>94416.75</v>
      </c>
      <c r="D70" s="5">
        <v>1725692.0898048764</v>
      </c>
      <c r="E70" s="5">
        <v>18564.32</v>
      </c>
      <c r="F70" s="5">
        <f t="shared" si="1"/>
        <v>1707127.7698048763</v>
      </c>
      <c r="G70" s="5">
        <f>80000-M70</f>
        <v>80000</v>
      </c>
      <c r="H70" s="5">
        <v>65668.4860951073</v>
      </c>
      <c r="I70" s="6">
        <f t="shared" si="5"/>
        <v>145668.4860951073</v>
      </c>
      <c r="J70" s="5">
        <v>0</v>
      </c>
      <c r="K70" s="6">
        <f t="shared" si="4"/>
        <v>1947213.0058999837</v>
      </c>
      <c r="L70" s="3"/>
      <c r="M70" s="6"/>
      <c r="N70" s="3"/>
      <c r="O70" s="5">
        <v>289205.29057848983</v>
      </c>
      <c r="P70" s="3"/>
      <c r="Q70" s="6">
        <f>VLOOKUP(B70,'[5]Annex A'!$B$15:$K$251,10,FALSE)</f>
        <v>2075649.3036086694</v>
      </c>
      <c r="R70" s="6">
        <f>VLOOKUP(B70,'[6]Annex A'!$B$15:$K$251,10,FALSE)</f>
        <v>2129930.2529521086</v>
      </c>
      <c r="T70" s="6">
        <v>104910</v>
      </c>
      <c r="U70" s="6">
        <v>0</v>
      </c>
      <c r="V70" s="6">
        <v>7035</v>
      </c>
      <c r="W70" s="3"/>
      <c r="X70" s="35">
        <v>412</v>
      </c>
      <c r="Y70" s="36">
        <f>VLOOKUP(B70,'[4]Comparison of MFG'!$B$7:$L$188,3,FALSE)</f>
        <v>414</v>
      </c>
      <c r="Z70" s="36">
        <f>VLOOKUP(B70,'[4]Comparison of MFG'!$B$7:$L$188,8,FALSE)</f>
        <v>417</v>
      </c>
      <c r="AB70" s="5"/>
      <c r="AC70" s="5"/>
      <c r="AD70" s="5"/>
      <c r="AF70" s="5"/>
      <c r="AG70" s="5"/>
      <c r="AH70" s="5"/>
    </row>
    <row r="71" spans="1:28" ht="12.75">
      <c r="A71" s="22" t="s">
        <v>57</v>
      </c>
      <c r="B71" s="3">
        <v>3412227</v>
      </c>
      <c r="C71" s="5">
        <v>116535.89249999999</v>
      </c>
      <c r="D71" s="5">
        <v>2249554.30748987</v>
      </c>
      <c r="E71" s="5">
        <v>17352.3452259887</v>
      </c>
      <c r="F71" s="5">
        <f t="shared" si="1"/>
        <v>2232201.962263881</v>
      </c>
      <c r="G71" s="5"/>
      <c r="H71" s="5"/>
      <c r="I71" s="6">
        <f t="shared" si="5"/>
        <v>0</v>
      </c>
      <c r="J71" s="5">
        <v>0</v>
      </c>
      <c r="K71" s="6">
        <f t="shared" si="4"/>
        <v>2348737.8547638813</v>
      </c>
      <c r="L71" s="3"/>
      <c r="M71" s="3"/>
      <c r="N71" s="3"/>
      <c r="O71" s="5">
        <v>318292.2349072074</v>
      </c>
      <c r="P71" s="3"/>
      <c r="Q71" s="6">
        <f>VLOOKUP(B71,'[5]Annex A'!$B$15:$K$251,10,FALSE)</f>
        <v>2627316.8024125374</v>
      </c>
      <c r="R71" s="6">
        <f>VLOOKUP(B71,'[6]Annex A'!$B$15:$K$251,10,FALSE)</f>
        <v>2736146.9223304484</v>
      </c>
      <c r="T71" s="6">
        <v>251515</v>
      </c>
      <c r="U71" s="6">
        <v>0</v>
      </c>
      <c r="V71" s="6">
        <v>4690</v>
      </c>
      <c r="W71" s="3"/>
      <c r="X71" s="35">
        <v>371.5</v>
      </c>
      <c r="Y71" s="36">
        <f>VLOOKUP(B71,'[4]Comparison of MFG'!$B$7:$L$188,3,FALSE)</f>
        <v>398.5</v>
      </c>
      <c r="Z71" s="36">
        <f>VLOOKUP(B71,'[4]Comparison of MFG'!$B$7:$L$188,8,FALSE)</f>
        <v>409</v>
      </c>
      <c r="AB71" s="5"/>
    </row>
    <row r="72" spans="1:34" ht="12.75">
      <c r="A72" s="22" t="s">
        <v>58</v>
      </c>
      <c r="B72" s="3">
        <v>3412065</v>
      </c>
      <c r="C72" s="5">
        <v>56360.99999999999</v>
      </c>
      <c r="D72" s="5">
        <v>1251185.4791476682</v>
      </c>
      <c r="E72" s="5">
        <v>10935.18</v>
      </c>
      <c r="F72" s="5">
        <f t="shared" si="1"/>
        <v>1240250.2991476683</v>
      </c>
      <c r="G72" s="5">
        <f>480000-M72</f>
        <v>304000</v>
      </c>
      <c r="H72" s="5">
        <v>449192.0945901854</v>
      </c>
      <c r="I72" s="6">
        <f t="shared" si="5"/>
        <v>753192.0945901854</v>
      </c>
      <c r="J72" s="5">
        <v>0</v>
      </c>
      <c r="K72" s="6">
        <f t="shared" si="4"/>
        <v>2049803.3937378537</v>
      </c>
      <c r="L72" s="3"/>
      <c r="M72" s="6">
        <f>44*4000</f>
        <v>176000</v>
      </c>
      <c r="N72" s="3"/>
      <c r="O72" s="5">
        <v>210303.63147427057</v>
      </c>
      <c r="P72" s="3"/>
      <c r="Q72" s="6">
        <f>VLOOKUP(B72,'[5]Annex A'!$B$15:$K$251,10,FALSE)</f>
        <v>2192520.2085197503</v>
      </c>
      <c r="R72" s="6">
        <f>VLOOKUP(B72,'[6]Annex A'!$B$15:$K$251,10,FALSE)</f>
        <v>2247570.432239284</v>
      </c>
      <c r="T72" s="6">
        <v>114325</v>
      </c>
      <c r="U72" s="6">
        <v>0</v>
      </c>
      <c r="V72" s="6">
        <v>18760</v>
      </c>
      <c r="W72" s="3"/>
      <c r="X72" s="35">
        <v>238</v>
      </c>
      <c r="Y72" s="36">
        <f>VLOOKUP(B72,'[4]Comparison of MFG'!$B$7:$L$188,3,FALSE)</f>
        <v>241</v>
      </c>
      <c r="Z72" s="36">
        <f>VLOOKUP(B72,'[4]Comparison of MFG'!$B$7:$L$188,8,FALSE)</f>
        <v>244</v>
      </c>
      <c r="AB72" s="5"/>
      <c r="AC72" s="5"/>
      <c r="AD72" s="5"/>
      <c r="AF72" s="5"/>
      <c r="AG72" s="5"/>
      <c r="AH72" s="5"/>
    </row>
    <row r="73" spans="1:28" ht="12.75">
      <c r="A73" s="22" t="s">
        <v>59</v>
      </c>
      <c r="B73" s="3">
        <v>3412238</v>
      </c>
      <c r="C73" s="5">
        <v>105043.7475</v>
      </c>
      <c r="D73" s="5">
        <v>1500804.735441499</v>
      </c>
      <c r="E73" s="5">
        <v>14001.69</v>
      </c>
      <c r="F73" s="5">
        <f t="shared" si="1"/>
        <v>1486803.045441499</v>
      </c>
      <c r="G73" s="5"/>
      <c r="H73" s="5"/>
      <c r="I73" s="6">
        <f t="shared" si="5"/>
        <v>0</v>
      </c>
      <c r="J73" s="5">
        <v>0</v>
      </c>
      <c r="K73" s="6">
        <f t="shared" si="4"/>
        <v>1591846.792941499</v>
      </c>
      <c r="L73" s="3"/>
      <c r="M73" s="3"/>
      <c r="N73" s="3"/>
      <c r="O73" s="5">
        <v>244919.38382716302</v>
      </c>
      <c r="P73" s="3"/>
      <c r="Q73" s="6">
        <f>VLOOKUP(B73,'[5]Annex A'!$B$15:$K$251,10,FALSE)</f>
        <v>1695849.6889700398</v>
      </c>
      <c r="R73" s="6">
        <f>VLOOKUP(B73,'[6]Annex A'!$B$15:$K$251,10,FALSE)</f>
        <v>1812725.99781104</v>
      </c>
      <c r="T73" s="6">
        <v>190990</v>
      </c>
      <c r="U73" s="6">
        <v>620</v>
      </c>
      <c r="V73" s="6">
        <v>7035</v>
      </c>
      <c r="W73" s="3"/>
      <c r="X73" s="35">
        <v>304</v>
      </c>
      <c r="Y73" s="36">
        <f>VLOOKUP(B73,'[4]Comparison of MFG'!$B$7:$L$188,3,FALSE)</f>
        <v>309</v>
      </c>
      <c r="Z73" s="36">
        <f>VLOOKUP(B73,'[4]Comparison of MFG'!$B$7:$L$188,8,FALSE)</f>
        <v>328</v>
      </c>
      <c r="AB73" s="5"/>
    </row>
    <row r="74" spans="1:28" ht="12.75">
      <c r="A74" s="22" t="s">
        <v>60</v>
      </c>
      <c r="B74" s="3">
        <v>3412180</v>
      </c>
      <c r="C74" s="5">
        <v>0</v>
      </c>
      <c r="D74" s="5">
        <v>1425824.5</v>
      </c>
      <c r="E74" s="5">
        <v>16662.09728932584</v>
      </c>
      <c r="F74" s="5">
        <f t="shared" si="1"/>
        <v>1409162.402710674</v>
      </c>
      <c r="G74" s="5"/>
      <c r="H74" s="5"/>
      <c r="I74" s="6">
        <f t="shared" si="5"/>
        <v>0</v>
      </c>
      <c r="J74" s="5">
        <v>0</v>
      </c>
      <c r="K74" s="6">
        <f t="shared" si="4"/>
        <v>1409162.402710674</v>
      </c>
      <c r="L74" s="3"/>
      <c r="M74" s="3"/>
      <c r="N74" s="3"/>
      <c r="O74" s="5">
        <v>222038.8709286269</v>
      </c>
      <c r="P74" s="3"/>
      <c r="Q74" s="6">
        <f>VLOOKUP(B74,'[5]Annex A'!$B$15:$K$251,10,FALSE)</f>
        <v>1762315.00005618</v>
      </c>
      <c r="R74" s="6">
        <f>VLOOKUP(B74,'[6]Annex A'!$B$15:$K$251,10,FALSE)</f>
        <v>1841804.3527078703</v>
      </c>
      <c r="T74" s="6">
        <v>60525</v>
      </c>
      <c r="U74" s="6">
        <v>930</v>
      </c>
      <c r="V74" s="6">
        <v>0</v>
      </c>
      <c r="W74" s="3"/>
      <c r="X74" s="35">
        <v>373.5</v>
      </c>
      <c r="Y74" s="36">
        <f>VLOOKUP(B74,'[4]Comparison of MFG'!$B$7:$L$188,3,FALSE)</f>
        <v>402.5</v>
      </c>
      <c r="Z74" s="36">
        <f>VLOOKUP(B74,'[4]Comparison of MFG'!$B$7:$L$188,8,FALSE)</f>
        <v>432.5</v>
      </c>
      <c r="AB74" s="5"/>
    </row>
    <row r="75" spans="1:28" ht="12.75">
      <c r="A75" s="22" t="s">
        <v>61</v>
      </c>
      <c r="B75" s="3">
        <v>3412149</v>
      </c>
      <c r="C75" s="5">
        <v>0</v>
      </c>
      <c r="D75" s="5">
        <v>1387894.1009088003</v>
      </c>
      <c r="E75" s="5">
        <v>15983.1</v>
      </c>
      <c r="F75" s="5">
        <f t="shared" si="1"/>
        <v>1371911.0009088002</v>
      </c>
      <c r="G75" s="5"/>
      <c r="H75" s="5"/>
      <c r="I75" s="6">
        <f t="shared" si="5"/>
        <v>0</v>
      </c>
      <c r="J75" s="5">
        <v>0</v>
      </c>
      <c r="K75" s="6">
        <f t="shared" si="4"/>
        <v>1371911.0009088002</v>
      </c>
      <c r="L75" s="3"/>
      <c r="M75" s="3"/>
      <c r="N75" s="3"/>
      <c r="O75" s="5">
        <v>211692.54632520888</v>
      </c>
      <c r="P75" s="3"/>
      <c r="Q75" s="6">
        <f>VLOOKUP(B75,'[5]Annex A'!$B$15:$K$251,10,FALSE)</f>
        <v>1505627.3725</v>
      </c>
      <c r="R75" s="6">
        <f>VLOOKUP(B75,'[6]Annex A'!$B$15:$K$251,10,FALSE)</f>
        <v>1519579.28801879</v>
      </c>
      <c r="T75" s="6">
        <v>22865</v>
      </c>
      <c r="U75" s="6">
        <v>930</v>
      </c>
      <c r="V75" s="6">
        <v>4690</v>
      </c>
      <c r="W75" s="3"/>
      <c r="X75" s="35">
        <v>360</v>
      </c>
      <c r="Y75" s="36">
        <f>VLOOKUP(B75,'[4]Comparison of MFG'!$B$7:$L$188,3,FALSE)</f>
        <v>357</v>
      </c>
      <c r="Z75" s="36">
        <f>VLOOKUP(B75,'[4]Comparison of MFG'!$B$7:$L$188,8,FALSE)</f>
        <v>354</v>
      </c>
      <c r="AB75" s="5"/>
    </row>
    <row r="76" spans="1:28" ht="12.75">
      <c r="A76" s="22" t="s">
        <v>62</v>
      </c>
      <c r="B76" s="3">
        <v>3412236</v>
      </c>
      <c r="C76" s="5">
        <v>102054.9</v>
      </c>
      <c r="D76" s="5">
        <v>1742932.662679485</v>
      </c>
      <c r="E76" s="5">
        <v>16312.5</v>
      </c>
      <c r="F76" s="5">
        <f t="shared" si="1"/>
        <v>1726620.162679485</v>
      </c>
      <c r="G76" s="5"/>
      <c r="H76" s="5"/>
      <c r="I76" s="6">
        <f t="shared" si="5"/>
        <v>0</v>
      </c>
      <c r="J76" s="5">
        <v>0</v>
      </c>
      <c r="K76" s="6">
        <f t="shared" si="4"/>
        <v>1828675.062679485</v>
      </c>
      <c r="L76" s="3"/>
      <c r="M76" s="3"/>
      <c r="N76" s="3"/>
      <c r="O76" s="5">
        <v>259375.12309144434</v>
      </c>
      <c r="P76" s="3"/>
      <c r="Q76" s="6">
        <f>VLOOKUP(B76,'[5]Annex A'!$B$15:$K$251,10,FALSE)</f>
        <v>1982221.819502517</v>
      </c>
      <c r="R76" s="6">
        <f>VLOOKUP(B76,'[6]Annex A'!$B$15:$K$251,10,FALSE)</f>
        <v>2058351.672148493</v>
      </c>
      <c r="T76" s="6">
        <v>258240</v>
      </c>
      <c r="U76" s="6">
        <v>0</v>
      </c>
      <c r="V76" s="6">
        <v>0</v>
      </c>
      <c r="W76" s="3"/>
      <c r="X76" s="35">
        <v>350</v>
      </c>
      <c r="Y76" s="36">
        <f>VLOOKUP(B76,'[4]Comparison of MFG'!$B$7:$L$188,3,FALSE)</f>
        <v>362</v>
      </c>
      <c r="Z76" s="36">
        <f>VLOOKUP(B76,'[4]Comparison of MFG'!$B$7:$L$188,8,FALSE)</f>
        <v>371</v>
      </c>
      <c r="AB76" s="5"/>
    </row>
    <row r="77" spans="1:28" ht="12.75">
      <c r="A77" s="22" t="s">
        <v>63</v>
      </c>
      <c r="B77" s="3">
        <v>3412128</v>
      </c>
      <c r="C77" s="5">
        <v>77664.17249999999</v>
      </c>
      <c r="D77" s="5">
        <v>1457064.2203664598</v>
      </c>
      <c r="E77" s="5">
        <v>12220.119999999999</v>
      </c>
      <c r="F77" s="5">
        <f t="shared" si="1"/>
        <v>1444844.1003664597</v>
      </c>
      <c r="G77" s="5"/>
      <c r="H77" s="5"/>
      <c r="I77" s="6">
        <f t="shared" si="5"/>
        <v>0</v>
      </c>
      <c r="J77" s="5">
        <v>0</v>
      </c>
      <c r="K77" s="6">
        <f t="shared" si="4"/>
        <v>1522508.2728664596</v>
      </c>
      <c r="L77" s="3"/>
      <c r="M77" s="3"/>
      <c r="N77" s="3"/>
      <c r="O77" s="5">
        <v>203536.57506713565</v>
      </c>
      <c r="P77" s="3"/>
      <c r="Q77" s="6">
        <f>VLOOKUP(B77,'[5]Annex A'!$B$15:$K$251,10,FALSE)</f>
        <v>1634899.1836941042</v>
      </c>
      <c r="R77" s="6">
        <f>VLOOKUP(B77,'[6]Annex A'!$B$15:$K$251,10,FALSE)</f>
        <v>1693072.0271450342</v>
      </c>
      <c r="T77" s="6">
        <v>143915</v>
      </c>
      <c r="U77" s="6">
        <v>310</v>
      </c>
      <c r="V77" s="6">
        <v>11725</v>
      </c>
      <c r="W77" s="3"/>
      <c r="X77" s="35">
        <v>267</v>
      </c>
      <c r="Y77" s="36">
        <f>VLOOKUP(B77,'[4]Comparison of MFG'!$B$7:$L$188,3,FALSE)</f>
        <v>273</v>
      </c>
      <c r="Z77" s="36">
        <f>VLOOKUP(B77,'[4]Comparison of MFG'!$B$7:$L$188,8,FALSE)</f>
        <v>279</v>
      </c>
      <c r="AB77" s="5"/>
    </row>
    <row r="78" spans="1:28" ht="12.75">
      <c r="A78" s="22" t="s">
        <v>64</v>
      </c>
      <c r="B78" s="3">
        <v>3412166</v>
      </c>
      <c r="C78" s="5">
        <v>96665.1525</v>
      </c>
      <c r="D78" s="5">
        <v>1302760.2713098128</v>
      </c>
      <c r="E78" s="5">
        <v>10008.71</v>
      </c>
      <c r="F78" s="5">
        <f t="shared" si="1"/>
        <v>1292751.5613098128</v>
      </c>
      <c r="G78" s="5"/>
      <c r="H78" s="5"/>
      <c r="I78" s="6">
        <f t="shared" si="5"/>
        <v>0</v>
      </c>
      <c r="J78" s="5">
        <v>0</v>
      </c>
      <c r="K78" s="6">
        <f t="shared" si="4"/>
        <v>1389416.713809813</v>
      </c>
      <c r="L78" s="3"/>
      <c r="M78" s="3"/>
      <c r="N78" s="3"/>
      <c r="O78" s="5">
        <v>175821.09632880014</v>
      </c>
      <c r="P78" s="3"/>
      <c r="Q78" s="6">
        <f>VLOOKUP(B78,'[5]Annex A'!$B$15:$K$251,10,FALSE)</f>
        <v>1456079.8704494417</v>
      </c>
      <c r="R78" s="6">
        <f>VLOOKUP(B78,'[6]Annex A'!$B$15:$K$251,10,FALSE)</f>
        <v>1476289.360939618</v>
      </c>
      <c r="T78" s="6">
        <v>184265</v>
      </c>
      <c r="U78" s="6">
        <v>0</v>
      </c>
      <c r="V78" s="6">
        <v>11725</v>
      </c>
      <c r="W78" s="3"/>
      <c r="X78" s="35">
        <v>211</v>
      </c>
      <c r="Y78" s="36">
        <f>VLOOKUP(B78,'[4]Comparison of MFG'!$B$7:$L$188,3,FALSE)</f>
        <v>211</v>
      </c>
      <c r="Z78" s="36">
        <f>VLOOKUP(B78,'[4]Comparison of MFG'!$B$7:$L$188,8,FALSE)</f>
        <v>210</v>
      </c>
      <c r="AB78" s="5"/>
    </row>
    <row r="79" spans="1:28" ht="12.75">
      <c r="A79" s="22" t="s">
        <v>65</v>
      </c>
      <c r="B79" s="3">
        <v>3412009</v>
      </c>
      <c r="C79" s="5">
        <v>109348.79999999999</v>
      </c>
      <c r="D79" s="5">
        <v>2351804</v>
      </c>
      <c r="E79" s="5">
        <v>27691.23</v>
      </c>
      <c r="F79" s="5">
        <f t="shared" si="1"/>
        <v>2324112.77</v>
      </c>
      <c r="G79" s="5"/>
      <c r="H79" s="5"/>
      <c r="I79" s="6">
        <f t="shared" si="5"/>
        <v>0</v>
      </c>
      <c r="J79" s="5">
        <v>0</v>
      </c>
      <c r="K79" s="6">
        <f t="shared" si="4"/>
        <v>2433461.57</v>
      </c>
      <c r="L79" s="3"/>
      <c r="M79" s="3"/>
      <c r="N79" s="3"/>
      <c r="O79" s="5">
        <v>252471.0463328511</v>
      </c>
      <c r="P79" s="3"/>
      <c r="Q79" s="6">
        <f>VLOOKUP(B79,'[5]Annex A'!$B$15:$K$251,10,FALSE)</f>
        <v>2716085.378737864</v>
      </c>
      <c r="R79" s="6">
        <f>VLOOKUP(B79,'[6]Annex A'!$B$15:$K$251,10,FALSE)</f>
        <v>2774167.9441719474</v>
      </c>
      <c r="T79" s="6">
        <v>131810</v>
      </c>
      <c r="U79" s="6">
        <v>0</v>
      </c>
      <c r="V79" s="6">
        <v>25795</v>
      </c>
      <c r="W79" s="3"/>
      <c r="X79" s="35">
        <v>618</v>
      </c>
      <c r="Y79" s="36">
        <f>VLOOKUP(B79,'[4]Comparison of MFG'!$B$7:$L$188,3,FALSE)</f>
        <v>622</v>
      </c>
      <c r="Z79" s="36">
        <f>VLOOKUP(B79,'[4]Comparison of MFG'!$B$7:$L$188,8,FALSE)</f>
        <v>625</v>
      </c>
      <c r="AB79" s="5"/>
    </row>
    <row r="80" spans="1:26" ht="12.75">
      <c r="A80" s="29" t="s">
        <v>7</v>
      </c>
      <c r="B80" s="4" t="s">
        <v>7</v>
      </c>
      <c r="C80" s="15" t="s">
        <v>7</v>
      </c>
      <c r="D80" s="14" t="s">
        <v>7</v>
      </c>
      <c r="E80" s="14" t="s">
        <v>7</v>
      </c>
      <c r="F80" s="14" t="s">
        <v>7</v>
      </c>
      <c r="G80" s="15" t="s">
        <v>7</v>
      </c>
      <c r="H80" s="15" t="s">
        <v>7</v>
      </c>
      <c r="I80" s="15" t="s">
        <v>7</v>
      </c>
      <c r="J80" s="14" t="s">
        <v>7</v>
      </c>
      <c r="K80" s="15" t="s">
        <v>7</v>
      </c>
      <c r="L80" s="3"/>
      <c r="M80" s="15" t="s">
        <v>7</v>
      </c>
      <c r="N80" s="3"/>
      <c r="O80" s="15" t="s">
        <v>7</v>
      </c>
      <c r="P80" s="3"/>
      <c r="Q80" s="15" t="s">
        <v>7</v>
      </c>
      <c r="R80" s="15" t="s">
        <v>7</v>
      </c>
      <c r="T80" s="15" t="s">
        <v>7</v>
      </c>
      <c r="U80" s="15" t="s">
        <v>7</v>
      </c>
      <c r="V80" s="15" t="s">
        <v>7</v>
      </c>
      <c r="W80" s="3"/>
      <c r="X80" s="10" t="s">
        <v>7</v>
      </c>
      <c r="Y80" s="10" t="s">
        <v>7</v>
      </c>
      <c r="Z80" s="10" t="s">
        <v>7</v>
      </c>
    </row>
    <row r="81" spans="1:26" ht="12.75">
      <c r="A81" s="22" t="s">
        <v>66</v>
      </c>
      <c r="C81" s="5">
        <f aca="true" t="shared" si="6" ref="C81:K81">SUM(C25:C79)</f>
        <v>5528333.5819</v>
      </c>
      <c r="D81" s="5">
        <f t="shared" si="6"/>
        <v>86862394.31740983</v>
      </c>
      <c r="E81" s="5">
        <f t="shared" si="6"/>
        <v>851554.2315035034</v>
      </c>
      <c r="F81" s="5">
        <f t="shared" si="6"/>
        <v>86010840.08590633</v>
      </c>
      <c r="G81" s="6">
        <f t="shared" si="6"/>
        <v>1054333</v>
      </c>
      <c r="H81" s="6">
        <f t="shared" si="6"/>
        <v>940641.9960517352</v>
      </c>
      <c r="I81" s="6">
        <f t="shared" si="6"/>
        <v>1994974.9960517352</v>
      </c>
      <c r="J81" s="5">
        <f t="shared" si="6"/>
        <v>0</v>
      </c>
      <c r="K81" s="5">
        <f t="shared" si="6"/>
        <v>93534148.66385806</v>
      </c>
      <c r="L81" s="3"/>
      <c r="M81" s="5">
        <f>SUM(M25:M79)</f>
        <v>364000</v>
      </c>
      <c r="N81" s="3"/>
      <c r="O81" s="5">
        <f>SUM(O25:O79)</f>
        <v>12998577.886549124</v>
      </c>
      <c r="P81" s="3"/>
      <c r="Q81" s="5">
        <f>SUM(Q25:Q79)</f>
        <v>100803930.45218661</v>
      </c>
      <c r="R81" s="5">
        <f>SUM(R25:R79)</f>
        <v>102948014.65520047</v>
      </c>
      <c r="T81" s="5">
        <f>SUM(T25:T79)</f>
        <v>8623467.5</v>
      </c>
      <c r="U81" s="5">
        <f>SUM(U25:U79)</f>
        <v>18910</v>
      </c>
      <c r="V81" s="5">
        <f>SUM(V25:V79)</f>
        <v>422100</v>
      </c>
      <c r="W81" s="3"/>
      <c r="X81" s="11">
        <f>SUM(X25:X79)</f>
        <v>18595.916666666664</v>
      </c>
      <c r="Y81" s="11">
        <f>SUM(Y25:Y79)</f>
        <v>18841.92</v>
      </c>
      <c r="Z81" s="11">
        <f>SUM(Z25:Z79)</f>
        <v>18996</v>
      </c>
    </row>
    <row r="82" spans="1:26" ht="12.75">
      <c r="A82" s="29" t="s">
        <v>7</v>
      </c>
      <c r="B82" s="4" t="s">
        <v>7</v>
      </c>
      <c r="C82" s="15" t="s">
        <v>7</v>
      </c>
      <c r="D82" s="14" t="s">
        <v>7</v>
      </c>
      <c r="E82" s="14" t="s">
        <v>7</v>
      </c>
      <c r="F82" s="14" t="s">
        <v>7</v>
      </c>
      <c r="G82" s="15" t="s">
        <v>7</v>
      </c>
      <c r="H82" s="15" t="s">
        <v>7</v>
      </c>
      <c r="I82" s="15" t="s">
        <v>7</v>
      </c>
      <c r="J82" s="14" t="s">
        <v>7</v>
      </c>
      <c r="K82" s="15" t="s">
        <v>7</v>
      </c>
      <c r="L82" s="3"/>
      <c r="M82" s="15" t="s">
        <v>7</v>
      </c>
      <c r="N82" s="3"/>
      <c r="O82" s="15" t="s">
        <v>7</v>
      </c>
      <c r="P82" s="3"/>
      <c r="Q82" s="15" t="s">
        <v>7</v>
      </c>
      <c r="R82" s="15" t="s">
        <v>7</v>
      </c>
      <c r="T82" s="15" t="s">
        <v>7</v>
      </c>
      <c r="U82" s="15" t="s">
        <v>7</v>
      </c>
      <c r="V82" s="15" t="s">
        <v>7</v>
      </c>
      <c r="W82" s="3"/>
      <c r="X82" s="10" t="s">
        <v>7</v>
      </c>
      <c r="Y82" s="10" t="s">
        <v>7</v>
      </c>
      <c r="Z82" s="10" t="s">
        <v>7</v>
      </c>
    </row>
    <row r="83" spans="1:26" ht="12.75">
      <c r="A83" s="22" t="s">
        <v>67</v>
      </c>
      <c r="C83" s="6"/>
      <c r="D83" s="5"/>
      <c r="E83" s="5"/>
      <c r="F83" s="5"/>
      <c r="G83" s="6"/>
      <c r="H83" s="6"/>
      <c r="I83" s="6"/>
      <c r="J83" s="5"/>
      <c r="K83" s="6"/>
      <c r="L83" s="3"/>
      <c r="M83" s="3"/>
      <c r="N83" s="3"/>
      <c r="O83" s="6"/>
      <c r="P83" s="3"/>
      <c r="Q83" s="6"/>
      <c r="R83" s="6"/>
      <c r="T83" s="6"/>
      <c r="U83" s="6"/>
      <c r="V83" s="6"/>
      <c r="W83" s="3"/>
      <c r="X83" s="11"/>
      <c r="Y83" s="11"/>
      <c r="Z83" s="11"/>
    </row>
    <row r="84" spans="1:26" ht="12.75">
      <c r="A84" s="22" t="s">
        <v>68</v>
      </c>
      <c r="C84" s="6"/>
      <c r="D84" s="5"/>
      <c r="E84" s="5"/>
      <c r="F84" s="5"/>
      <c r="G84" s="6"/>
      <c r="H84" s="6"/>
      <c r="I84" s="6"/>
      <c r="J84" s="5"/>
      <c r="K84" s="6"/>
      <c r="L84" s="3"/>
      <c r="M84" s="3"/>
      <c r="N84" s="3"/>
      <c r="O84" s="6"/>
      <c r="P84" s="3"/>
      <c r="Q84" s="6"/>
      <c r="R84" s="6"/>
      <c r="T84" s="6"/>
      <c r="U84" s="6"/>
      <c r="V84" s="6"/>
      <c r="W84" s="3"/>
      <c r="X84" s="11"/>
      <c r="Y84" s="11"/>
      <c r="Z84" s="11"/>
    </row>
    <row r="85" spans="1:28" ht="12.75">
      <c r="A85" s="22" t="s">
        <v>69</v>
      </c>
      <c r="B85" s="3">
        <v>3413329</v>
      </c>
      <c r="C85" s="5">
        <v>0</v>
      </c>
      <c r="D85" s="5">
        <v>1599945.3024</v>
      </c>
      <c r="E85" s="5">
        <v>18833</v>
      </c>
      <c r="F85" s="5">
        <f>SUM(D85-E85)</f>
        <v>1581112.3024</v>
      </c>
      <c r="G85" s="5"/>
      <c r="H85" s="5"/>
      <c r="I85" s="6">
        <f>SUM(G85:H85)</f>
        <v>0</v>
      </c>
      <c r="J85" s="5">
        <v>0</v>
      </c>
      <c r="K85" s="6">
        <f>SUM(C85,F85,I85,J85)</f>
        <v>1581112.3024</v>
      </c>
      <c r="L85" s="3"/>
      <c r="M85" s="3"/>
      <c r="N85" s="3"/>
      <c r="O85" s="5">
        <v>235218.07529799087</v>
      </c>
      <c r="P85" s="3"/>
      <c r="Q85" s="6">
        <f>VLOOKUP(B85,'[5]Annex A'!$B$15:$K$251,10,FALSE)</f>
        <v>1755652.881306353</v>
      </c>
      <c r="R85" s="6">
        <f>VLOOKUP(B85,'[6]Annex A'!$B$15:$K$251,10,FALSE)</f>
        <v>1782152.890268454</v>
      </c>
      <c r="T85" s="6">
        <v>18830</v>
      </c>
      <c r="U85" s="6">
        <v>0</v>
      </c>
      <c r="V85" s="6">
        <v>14070</v>
      </c>
      <c r="W85" s="3"/>
      <c r="X85" s="35">
        <v>425</v>
      </c>
      <c r="Y85" s="36">
        <f>VLOOKUP(B85,'[4]Comparison of MFG'!$B$7:$L$188,3,FALSE)</f>
        <v>423</v>
      </c>
      <c r="Z85" s="36">
        <f>VLOOKUP(B85,'[4]Comparison of MFG'!$B$7:$L$188,8,FALSE)</f>
        <v>422</v>
      </c>
      <c r="AB85" s="5"/>
    </row>
    <row r="86" spans="1:28" ht="12.75">
      <c r="A86" s="22" t="s">
        <v>70</v>
      </c>
      <c r="B86" s="3">
        <v>3412232</v>
      </c>
      <c r="C86" s="5">
        <v>57704.61</v>
      </c>
      <c r="D86" s="5">
        <v>1097729.028795704</v>
      </c>
      <c r="E86" s="5">
        <v>9266.64</v>
      </c>
      <c r="F86" s="5">
        <f>SUM(D86-E86)</f>
        <v>1088462.388795704</v>
      </c>
      <c r="G86" s="5"/>
      <c r="H86" s="5"/>
      <c r="I86" s="6">
        <f>SUM(G86:H86)</f>
        <v>0</v>
      </c>
      <c r="J86" s="5">
        <v>0</v>
      </c>
      <c r="K86" s="6">
        <f>SUM(C86,F86,I86,J86)</f>
        <v>1146166.9987957042</v>
      </c>
      <c r="L86" s="3"/>
      <c r="M86" s="3"/>
      <c r="N86" s="3"/>
      <c r="O86" s="5">
        <v>152260.53175670357</v>
      </c>
      <c r="P86" s="3"/>
      <c r="Q86" s="6">
        <f>VLOOKUP(B86,'[5]Annex A'!$B$15:$K$251,10,FALSE)</f>
        <v>1277502.0699932554</v>
      </c>
      <c r="R86" s="6">
        <f>VLOOKUP(B86,'[6]Annex A'!$B$15:$K$251,10,FALSE)</f>
        <v>1391951.6976365878</v>
      </c>
      <c r="T86" s="6">
        <v>127775</v>
      </c>
      <c r="U86" s="6">
        <v>0</v>
      </c>
      <c r="V86" s="6">
        <v>0</v>
      </c>
      <c r="W86" s="3"/>
      <c r="X86" s="35">
        <v>199</v>
      </c>
      <c r="Y86" s="36">
        <f>VLOOKUP(B86,'[4]Comparison of MFG'!$B$7:$L$188,3,FALSE)</f>
        <v>214</v>
      </c>
      <c r="Z86" s="36">
        <f>VLOOKUP(B86,'[4]Comparison of MFG'!$B$7:$L$188,8,FALSE)</f>
        <v>232</v>
      </c>
      <c r="AB86" s="5"/>
    </row>
    <row r="87" spans="1:28" ht="12.75">
      <c r="A87" s="22" t="s">
        <v>71</v>
      </c>
      <c r="B87" s="3">
        <v>3413310</v>
      </c>
      <c r="C87" s="5">
        <v>100392.03</v>
      </c>
      <c r="D87" s="5">
        <v>1649943.405016218</v>
      </c>
      <c r="E87" s="5">
        <v>17689.68</v>
      </c>
      <c r="F87" s="5">
        <f>SUM(D87-E87)</f>
        <v>1632253.7250162181</v>
      </c>
      <c r="G87" s="5"/>
      <c r="H87" s="5"/>
      <c r="I87" s="6">
        <f>SUM(G87:H87)</f>
        <v>0</v>
      </c>
      <c r="J87" s="5">
        <v>0</v>
      </c>
      <c r="K87" s="6">
        <f>SUM(C87,F87,I87,J87)</f>
        <v>1732645.7550162182</v>
      </c>
      <c r="L87" s="3"/>
      <c r="M87" s="3"/>
      <c r="N87" s="3"/>
      <c r="O87" s="5">
        <v>246859.90839869826</v>
      </c>
      <c r="P87" s="3"/>
      <c r="Q87" s="6">
        <f>VLOOKUP(B87,'[5]Annex A'!$B$15:$K$251,10,FALSE)</f>
        <v>1755893.6266340206</v>
      </c>
      <c r="R87" s="6">
        <f>VLOOKUP(B87,'[6]Annex A'!$B$15:$K$251,10,FALSE)</f>
        <v>1720595.229455531</v>
      </c>
      <c r="T87" s="6">
        <v>165435</v>
      </c>
      <c r="U87" s="6">
        <v>930</v>
      </c>
      <c r="V87" s="6">
        <v>7035</v>
      </c>
      <c r="W87" s="3"/>
      <c r="X87" s="35">
        <v>388</v>
      </c>
      <c r="Y87" s="36">
        <f>VLOOKUP(B87,'[4]Comparison of MFG'!$B$7:$L$188,3,FALSE)</f>
        <v>367</v>
      </c>
      <c r="Z87" s="36">
        <f>VLOOKUP(B87,'[4]Comparison of MFG'!$B$7:$L$188,8,FALSE)</f>
        <v>352</v>
      </c>
      <c r="AB87" s="5"/>
    </row>
    <row r="88" spans="1:28" ht="12.75">
      <c r="A88" s="22" t="s">
        <v>72</v>
      </c>
      <c r="B88" s="3">
        <v>3413327</v>
      </c>
      <c r="C88" s="5">
        <v>0</v>
      </c>
      <c r="D88" s="5">
        <v>852396.9334739018</v>
      </c>
      <c r="E88" s="5">
        <v>9431.82</v>
      </c>
      <c r="F88" s="5">
        <f>SUM(D88-E88)</f>
        <v>842965.1134739019</v>
      </c>
      <c r="G88" s="5"/>
      <c r="H88" s="5"/>
      <c r="I88" s="6">
        <f>SUM(G88:H88)</f>
        <v>0</v>
      </c>
      <c r="J88" s="5">
        <v>0</v>
      </c>
      <c r="K88" s="6">
        <f>SUM(C88,F88,I88,J88)</f>
        <v>842965.1134739019</v>
      </c>
      <c r="L88" s="3"/>
      <c r="M88" s="3"/>
      <c r="N88" s="3"/>
      <c r="O88" s="5">
        <v>123327.22230875457</v>
      </c>
      <c r="P88" s="3"/>
      <c r="Q88" s="6">
        <f>VLOOKUP(B88,'[5]Annex A'!$B$15:$K$251,10,FALSE)</f>
        <v>887986.5337545301</v>
      </c>
      <c r="R88" s="6">
        <f>VLOOKUP(B88,'[6]Annex A'!$B$15:$K$251,10,FALSE)</f>
        <v>898582.8306865616</v>
      </c>
      <c r="T88" s="6">
        <v>29590</v>
      </c>
      <c r="U88" s="6">
        <v>0</v>
      </c>
      <c r="V88" s="6">
        <v>7035</v>
      </c>
      <c r="W88" s="3"/>
      <c r="X88" s="35">
        <v>212</v>
      </c>
      <c r="Y88" s="36">
        <f>VLOOKUP(B88,'[4]Comparison of MFG'!$B$7:$L$188,3,FALSE)</f>
        <v>210</v>
      </c>
      <c r="Z88" s="36">
        <f>VLOOKUP(B88,'[4]Comparison of MFG'!$B$7:$L$188,8,FALSE)</f>
        <v>209</v>
      </c>
      <c r="AB88" s="5"/>
    </row>
    <row r="89" spans="1:26" ht="12.75">
      <c r="A89" s="29" t="s">
        <v>7</v>
      </c>
      <c r="B89" s="4" t="s">
        <v>7</v>
      </c>
      <c r="C89" s="15" t="s">
        <v>7</v>
      </c>
      <c r="D89" s="14" t="s">
        <v>7</v>
      </c>
      <c r="E89" s="14" t="s">
        <v>7</v>
      </c>
      <c r="F89" s="14" t="s">
        <v>7</v>
      </c>
      <c r="G89" s="15" t="s">
        <v>7</v>
      </c>
      <c r="H89" s="15" t="s">
        <v>7</v>
      </c>
      <c r="I89" s="15" t="s">
        <v>7</v>
      </c>
      <c r="J89" s="14" t="s">
        <v>7</v>
      </c>
      <c r="K89" s="15" t="s">
        <v>7</v>
      </c>
      <c r="L89" s="3"/>
      <c r="M89" s="15" t="s">
        <v>7</v>
      </c>
      <c r="N89" s="3"/>
      <c r="O89" s="15" t="s">
        <v>7</v>
      </c>
      <c r="P89" s="3"/>
      <c r="Q89" s="15" t="s">
        <v>7</v>
      </c>
      <c r="R89" s="15" t="s">
        <v>7</v>
      </c>
      <c r="T89" s="15" t="s">
        <v>7</v>
      </c>
      <c r="U89" s="15" t="s">
        <v>7</v>
      </c>
      <c r="V89" s="15" t="s">
        <v>7</v>
      </c>
      <c r="W89" s="3"/>
      <c r="X89" s="10" t="s">
        <v>7</v>
      </c>
      <c r="Y89" s="10" t="s">
        <v>7</v>
      </c>
      <c r="Z89" s="10" t="s">
        <v>7</v>
      </c>
    </row>
    <row r="90" spans="1:26" ht="12.75">
      <c r="A90" s="22" t="s">
        <v>73</v>
      </c>
      <c r="C90" s="5">
        <f aca="true" t="shared" si="7" ref="C90:K90">SUM(C85:C88)</f>
        <v>158096.64</v>
      </c>
      <c r="D90" s="5">
        <f t="shared" si="7"/>
        <v>5200014.669685824</v>
      </c>
      <c r="E90" s="5">
        <f t="shared" si="7"/>
        <v>55221.14</v>
      </c>
      <c r="F90" s="5">
        <f t="shared" si="7"/>
        <v>5144793.529685823</v>
      </c>
      <c r="G90" s="6">
        <f t="shared" si="7"/>
        <v>0</v>
      </c>
      <c r="H90" s="6">
        <f t="shared" si="7"/>
        <v>0</v>
      </c>
      <c r="I90" s="6">
        <f t="shared" si="7"/>
        <v>0</v>
      </c>
      <c r="J90" s="5">
        <f t="shared" si="7"/>
        <v>0</v>
      </c>
      <c r="K90" s="5">
        <f t="shared" si="7"/>
        <v>5302890.169685824</v>
      </c>
      <c r="L90" s="3"/>
      <c r="M90" s="5">
        <f>SUM(M85:M88)</f>
        <v>0</v>
      </c>
      <c r="N90" s="3"/>
      <c r="O90" s="5">
        <f>SUM(O85:O88)</f>
        <v>757665.7377621472</v>
      </c>
      <c r="P90" s="3"/>
      <c r="Q90" s="5">
        <f>SUM(Q85:Q88)</f>
        <v>5677035.111688159</v>
      </c>
      <c r="R90" s="5">
        <f>SUM(R85:R88)</f>
        <v>5793282.648047134</v>
      </c>
      <c r="T90" s="5">
        <f>SUM(T85:T88)</f>
        <v>341630</v>
      </c>
      <c r="U90" s="5">
        <f>SUM(U85:U88)</f>
        <v>930</v>
      </c>
      <c r="V90" s="5">
        <f>SUM(V85:V88)</f>
        <v>28140</v>
      </c>
      <c r="W90" s="3"/>
      <c r="X90" s="11">
        <f>SUM(X85:X88)</f>
        <v>1224</v>
      </c>
      <c r="Y90" s="11">
        <f>SUM(Y85:Y88)</f>
        <v>1214</v>
      </c>
      <c r="Z90" s="11">
        <f>SUM(Z85:Z88)</f>
        <v>1215</v>
      </c>
    </row>
    <row r="91" spans="1:26" ht="12.75">
      <c r="A91" s="29" t="s">
        <v>7</v>
      </c>
      <c r="B91" s="4" t="s">
        <v>7</v>
      </c>
      <c r="C91" s="15" t="s">
        <v>7</v>
      </c>
      <c r="D91" s="14" t="s">
        <v>7</v>
      </c>
      <c r="E91" s="14" t="s">
        <v>7</v>
      </c>
      <c r="F91" s="14" t="s">
        <v>7</v>
      </c>
      <c r="G91" s="15" t="s">
        <v>7</v>
      </c>
      <c r="H91" s="15" t="s">
        <v>7</v>
      </c>
      <c r="I91" s="15" t="s">
        <v>7</v>
      </c>
      <c r="J91" s="14" t="s">
        <v>7</v>
      </c>
      <c r="K91" s="15" t="s">
        <v>7</v>
      </c>
      <c r="L91" s="3"/>
      <c r="M91" s="15" t="s">
        <v>7</v>
      </c>
      <c r="N91" s="3"/>
      <c r="O91" s="15" t="s">
        <v>7</v>
      </c>
      <c r="P91" s="3"/>
      <c r="Q91" s="15" t="s">
        <v>7</v>
      </c>
      <c r="R91" s="15" t="s">
        <v>7</v>
      </c>
      <c r="T91" s="15" t="s">
        <v>7</v>
      </c>
      <c r="U91" s="15" t="s">
        <v>7</v>
      </c>
      <c r="V91" s="15" t="s">
        <v>7</v>
      </c>
      <c r="W91" s="3"/>
      <c r="X91" s="10" t="s">
        <v>7</v>
      </c>
      <c r="Y91" s="10" t="s">
        <v>7</v>
      </c>
      <c r="Z91" s="10" t="s">
        <v>7</v>
      </c>
    </row>
    <row r="92" spans="1:26" ht="12.75">
      <c r="A92" s="22" t="s">
        <v>67</v>
      </c>
      <c r="C92" s="6"/>
      <c r="D92" s="5"/>
      <c r="E92" s="5"/>
      <c r="F92" s="5"/>
      <c r="G92" s="6"/>
      <c r="H92" s="6"/>
      <c r="I92" s="6"/>
      <c r="J92" s="5"/>
      <c r="K92" s="6"/>
      <c r="L92" s="3"/>
      <c r="M92" s="3"/>
      <c r="N92" s="3"/>
      <c r="O92" s="6"/>
      <c r="P92" s="3"/>
      <c r="Q92" s="6"/>
      <c r="R92" s="6"/>
      <c r="T92" s="6"/>
      <c r="U92" s="6"/>
      <c r="V92" s="6"/>
      <c r="W92" s="3"/>
      <c r="X92" s="12"/>
      <c r="Y92" s="12"/>
      <c r="Z92" s="12"/>
    </row>
    <row r="93" spans="1:26" ht="12.75">
      <c r="A93" s="22" t="s">
        <v>74</v>
      </c>
      <c r="C93" s="6"/>
      <c r="D93" s="5"/>
      <c r="E93" s="5"/>
      <c r="F93" s="5"/>
      <c r="G93" s="6"/>
      <c r="H93" s="6"/>
      <c r="I93" s="6"/>
      <c r="J93" s="5"/>
      <c r="K93" s="6"/>
      <c r="L93" s="3"/>
      <c r="M93" s="3"/>
      <c r="N93" s="3"/>
      <c r="O93" s="6"/>
      <c r="P93" s="3"/>
      <c r="Q93" s="6"/>
      <c r="R93" s="6"/>
      <c r="S93" s="6"/>
      <c r="T93" s="6"/>
      <c r="U93" s="6"/>
      <c r="V93" s="6"/>
      <c r="W93" s="3"/>
      <c r="X93" s="12"/>
      <c r="Y93" s="12"/>
      <c r="Z93" s="12"/>
    </row>
    <row r="94" spans="1:28" ht="12.75">
      <c r="A94" s="22" t="s">
        <v>75</v>
      </c>
      <c r="B94" s="3">
        <v>3413965</v>
      </c>
      <c r="C94" s="5">
        <v>115092.58049999998</v>
      </c>
      <c r="D94" s="5">
        <v>1913193.3005702614</v>
      </c>
      <c r="E94" s="5">
        <v>18439.15</v>
      </c>
      <c r="F94" s="5">
        <f>SUM(D94-E94)</f>
        <v>1894754.1505702615</v>
      </c>
      <c r="G94" s="5"/>
      <c r="H94" s="5"/>
      <c r="I94" s="6">
        <f>SUM(G94:H94)</f>
        <v>0</v>
      </c>
      <c r="J94" s="5">
        <v>0</v>
      </c>
      <c r="K94" s="6">
        <f>SUM(C94,F94,I94,J94)</f>
        <v>2009846.7310702614</v>
      </c>
      <c r="L94" s="3"/>
      <c r="M94" s="3"/>
      <c r="N94" s="3"/>
      <c r="O94" s="5">
        <v>287174.3614354519</v>
      </c>
      <c r="P94" s="3"/>
      <c r="Q94" s="6">
        <f>VLOOKUP(B94,'[5]Annex A'!$B$15:$K$251,10,FALSE)</f>
        <v>2147589.97940289</v>
      </c>
      <c r="R94" s="6">
        <f>VLOOKUP(B94,'[6]Annex A'!$B$15:$K$251,10,FALSE)</f>
        <v>2157421.4784094975</v>
      </c>
      <c r="T94" s="6">
        <v>298590</v>
      </c>
      <c r="U94" s="6">
        <v>0</v>
      </c>
      <c r="V94" s="6">
        <v>7035</v>
      </c>
      <c r="W94" s="3"/>
      <c r="X94" s="35">
        <v>390</v>
      </c>
      <c r="Y94" s="36">
        <f>VLOOKUP(B94,'[4]Comparison of MFG'!$B$7:$L$188,3,FALSE)</f>
        <v>396</v>
      </c>
      <c r="Z94" s="36">
        <f>VLOOKUP(B94,'[4]Comparison of MFG'!$B$7:$L$188,8,FALSE)</f>
        <v>391</v>
      </c>
      <c r="AB94" s="5"/>
    </row>
    <row r="95" spans="1:28" ht="12.75">
      <c r="A95" s="22" t="s">
        <v>76</v>
      </c>
      <c r="B95" s="3">
        <v>3413001</v>
      </c>
      <c r="C95" s="5">
        <v>77760</v>
      </c>
      <c r="D95" s="5">
        <v>1206416.356530954</v>
      </c>
      <c r="E95" s="5">
        <v>11612.349056016597</v>
      </c>
      <c r="F95" s="5">
        <f>SUM(D95-E95)</f>
        <v>1194804.0074749372</v>
      </c>
      <c r="G95" s="5"/>
      <c r="H95" s="5"/>
      <c r="I95" s="6">
        <f>SUM(G95:H95)</f>
        <v>0</v>
      </c>
      <c r="J95" s="5">
        <v>0</v>
      </c>
      <c r="K95" s="6">
        <f>SUM(C95,F95,I95,J95)</f>
        <v>1272564.0074749372</v>
      </c>
      <c r="L95" s="3"/>
      <c r="M95" s="3"/>
      <c r="N95" s="3"/>
      <c r="O95" s="5">
        <v>174058.15166450595</v>
      </c>
      <c r="P95" s="3"/>
      <c r="Q95" s="6">
        <f>VLOOKUP(B95,'[5]Annex A'!$B$15:$K$251,10,FALSE)</f>
        <v>1365188.7339409075</v>
      </c>
      <c r="R95" s="6">
        <f>VLOOKUP(B95,'[6]Annex A'!$B$15:$K$251,10,FALSE)</f>
        <v>1374549.1244481634</v>
      </c>
      <c r="T95" s="6">
        <v>151985</v>
      </c>
      <c r="U95" s="6">
        <v>0</v>
      </c>
      <c r="V95" s="6">
        <v>0</v>
      </c>
      <c r="W95" s="3"/>
      <c r="X95" s="35">
        <v>249.75</v>
      </c>
      <c r="Y95" s="36">
        <f>VLOOKUP(B95,'[4]Comparison of MFG'!$B$7:$L$188,3,FALSE)</f>
        <v>255.75</v>
      </c>
      <c r="Z95" s="36">
        <f>VLOOKUP(B95,'[4]Comparison of MFG'!$B$7:$L$188,8,FALSE)</f>
        <v>253</v>
      </c>
      <c r="AB95" s="5"/>
    </row>
    <row r="96" spans="1:28" ht="12.75">
      <c r="A96" s="22" t="s">
        <v>77</v>
      </c>
      <c r="B96" s="3">
        <v>3412004</v>
      </c>
      <c r="C96" s="5">
        <v>90405.885</v>
      </c>
      <c r="D96" s="5">
        <v>1991943.7354688956</v>
      </c>
      <c r="E96" s="5">
        <v>18799.91</v>
      </c>
      <c r="F96" s="5">
        <f>SUM(D96-E96)</f>
        <v>1973143.8254688957</v>
      </c>
      <c r="G96" s="5"/>
      <c r="H96" s="5"/>
      <c r="I96" s="6">
        <f>SUM(G96:H96)</f>
        <v>0</v>
      </c>
      <c r="J96" s="5">
        <v>0</v>
      </c>
      <c r="K96" s="6">
        <f>SUM(C96,F96,I96,J96)</f>
        <v>2063549.7104688957</v>
      </c>
      <c r="L96" s="3"/>
      <c r="M96" s="3"/>
      <c r="N96" s="3"/>
      <c r="O96" s="5">
        <v>321461.26428360294</v>
      </c>
      <c r="P96" s="3"/>
      <c r="Q96" s="6">
        <f>VLOOKUP(B96,'[5]Annex A'!$B$15:$K$251,10,FALSE)</f>
        <v>2161561.5380932577</v>
      </c>
      <c r="R96" s="6">
        <f>VLOOKUP(B96,'[6]Annex A'!$B$15:$K$251,10,FALSE)</f>
        <v>2168257.4235517476</v>
      </c>
      <c r="T96" s="6">
        <v>254205</v>
      </c>
      <c r="U96" s="6">
        <v>310</v>
      </c>
      <c r="V96" s="6">
        <v>0</v>
      </c>
      <c r="W96" s="3"/>
      <c r="X96" s="35">
        <v>406</v>
      </c>
      <c r="Y96" s="36">
        <f>VLOOKUP(B96,'[4]Comparison of MFG'!$B$7:$L$188,3,FALSE)</f>
        <v>400</v>
      </c>
      <c r="Z96" s="36">
        <f>VLOOKUP(B96,'[4]Comparison of MFG'!$B$7:$L$188,8,FALSE)</f>
        <v>394</v>
      </c>
      <c r="AB96" s="5"/>
    </row>
    <row r="97" spans="1:28" ht="12.75">
      <c r="A97" s="22" t="s">
        <v>78</v>
      </c>
      <c r="B97" s="3">
        <v>3413015</v>
      </c>
      <c r="C97" s="5">
        <v>27208.649999999998</v>
      </c>
      <c r="D97" s="5">
        <v>882403.9191975081</v>
      </c>
      <c r="E97" s="5">
        <v>8303.939999999999</v>
      </c>
      <c r="F97" s="5">
        <f>SUM(D97-E97)</f>
        <v>874099.9791975082</v>
      </c>
      <c r="G97" s="5"/>
      <c r="H97" s="5"/>
      <c r="I97" s="6">
        <f>SUM(G97:H97)</f>
        <v>0</v>
      </c>
      <c r="J97" s="5">
        <v>0</v>
      </c>
      <c r="K97" s="6">
        <f>SUM(C97,F97,I97,J97)</f>
        <v>901308.6291975082</v>
      </c>
      <c r="L97" s="3"/>
      <c r="M97" s="3"/>
      <c r="N97" s="3"/>
      <c r="O97" s="5">
        <v>134024.0186789327</v>
      </c>
      <c r="P97" s="3"/>
      <c r="Q97" s="6">
        <f>VLOOKUP(B97,'[5]Annex A'!$B$15:$K$251,10,FALSE)</f>
        <v>905316.4179888269</v>
      </c>
      <c r="R97" s="6">
        <f>VLOOKUP(B97,'[6]Annex A'!$B$15:$K$251,10,FALSE)</f>
        <v>856101.8373374935</v>
      </c>
      <c r="T97" s="6">
        <v>104910</v>
      </c>
      <c r="U97" s="6">
        <v>0</v>
      </c>
      <c r="V97" s="6">
        <v>0</v>
      </c>
      <c r="W97" s="3"/>
      <c r="X97" s="35">
        <v>179</v>
      </c>
      <c r="Y97" s="36">
        <f>VLOOKUP(B97,'[4]Comparison of MFG'!$B$7:$L$188,3,FALSE)</f>
        <v>168</v>
      </c>
      <c r="Z97" s="36">
        <f>VLOOKUP(B97,'[4]Comparison of MFG'!$B$7:$L$188,8,FALSE)</f>
        <v>154</v>
      </c>
      <c r="AB97" s="5"/>
    </row>
    <row r="98" spans="1:26" ht="12.75">
      <c r="A98" s="29" t="s">
        <v>7</v>
      </c>
      <c r="B98" s="4" t="s">
        <v>7</v>
      </c>
      <c r="C98" s="15" t="s">
        <v>7</v>
      </c>
      <c r="D98" s="14" t="s">
        <v>7</v>
      </c>
      <c r="E98" s="14" t="s">
        <v>7</v>
      </c>
      <c r="F98" s="14" t="s">
        <v>7</v>
      </c>
      <c r="G98" s="15" t="s">
        <v>7</v>
      </c>
      <c r="H98" s="15" t="s">
        <v>7</v>
      </c>
      <c r="I98" s="15" t="s">
        <v>7</v>
      </c>
      <c r="J98" s="14" t="s">
        <v>7</v>
      </c>
      <c r="K98" s="15" t="s">
        <v>7</v>
      </c>
      <c r="L98" s="3"/>
      <c r="M98" s="15" t="s">
        <v>7</v>
      </c>
      <c r="N98" s="3"/>
      <c r="O98" s="15" t="s">
        <v>7</v>
      </c>
      <c r="P98" s="3"/>
      <c r="Q98" s="15" t="s">
        <v>7</v>
      </c>
      <c r="R98" s="15" t="s">
        <v>7</v>
      </c>
      <c r="T98" s="15" t="s">
        <v>7</v>
      </c>
      <c r="U98" s="15" t="s">
        <v>7</v>
      </c>
      <c r="V98" s="15" t="s">
        <v>7</v>
      </c>
      <c r="W98" s="3"/>
      <c r="X98" s="15" t="s">
        <v>7</v>
      </c>
      <c r="Y98" s="15" t="s">
        <v>7</v>
      </c>
      <c r="Z98" s="15" t="s">
        <v>7</v>
      </c>
    </row>
    <row r="99" spans="1:26" ht="12.75">
      <c r="A99" s="22" t="s">
        <v>79</v>
      </c>
      <c r="C99" s="5">
        <f aca="true" t="shared" si="8" ref="C99:K99">SUM(C94:C97)</f>
        <v>310467.1155</v>
      </c>
      <c r="D99" s="5">
        <f t="shared" si="8"/>
        <v>5993957.311767619</v>
      </c>
      <c r="E99" s="5">
        <f t="shared" si="8"/>
        <v>57155.349056016596</v>
      </c>
      <c r="F99" s="5">
        <f t="shared" si="8"/>
        <v>5936801.962711602</v>
      </c>
      <c r="G99" s="6">
        <f t="shared" si="8"/>
        <v>0</v>
      </c>
      <c r="H99" s="6">
        <f t="shared" si="8"/>
        <v>0</v>
      </c>
      <c r="I99" s="6">
        <f t="shared" si="8"/>
        <v>0</v>
      </c>
      <c r="J99" s="5">
        <f t="shared" si="8"/>
        <v>0</v>
      </c>
      <c r="K99" s="5">
        <f t="shared" si="8"/>
        <v>6247269.078211603</v>
      </c>
      <c r="L99" s="3"/>
      <c r="M99" s="5">
        <f>SUM(M94:M97)</f>
        <v>0</v>
      </c>
      <c r="N99" s="3"/>
      <c r="O99" s="5">
        <f>SUM(O94:O97)</f>
        <v>916717.7960624935</v>
      </c>
      <c r="P99" s="3"/>
      <c r="Q99" s="5">
        <f>SUM(Q94:Q97)</f>
        <v>6579656.6694258815</v>
      </c>
      <c r="R99" s="5">
        <f>SUM(R94:R97)</f>
        <v>6556329.863746902</v>
      </c>
      <c r="T99" s="5">
        <f>SUM(T94:T97)</f>
        <v>809690</v>
      </c>
      <c r="U99" s="5">
        <f>SUM(U94:U97)</f>
        <v>310</v>
      </c>
      <c r="V99" s="5">
        <f>SUM(V94:V97)</f>
        <v>7035</v>
      </c>
      <c r="W99" s="3"/>
      <c r="X99" s="11">
        <f>SUM(X94:X97)</f>
        <v>1224.75</v>
      </c>
      <c r="Y99" s="11">
        <f>SUM(Y94:Y97)</f>
        <v>1219.75</v>
      </c>
      <c r="Z99" s="11">
        <f>SUM(Z94:Z97)</f>
        <v>1192</v>
      </c>
    </row>
    <row r="100" spans="1:26" ht="12.75">
      <c r="A100" s="29" t="s">
        <v>7</v>
      </c>
      <c r="B100" s="4" t="s">
        <v>7</v>
      </c>
      <c r="C100" s="15" t="s">
        <v>7</v>
      </c>
      <c r="D100" s="14" t="s">
        <v>7</v>
      </c>
      <c r="E100" s="14" t="s">
        <v>7</v>
      </c>
      <c r="F100" s="14" t="s">
        <v>7</v>
      </c>
      <c r="G100" s="15" t="s">
        <v>7</v>
      </c>
      <c r="H100" s="15" t="s">
        <v>7</v>
      </c>
      <c r="I100" s="15" t="s">
        <v>7</v>
      </c>
      <c r="J100" s="14" t="s">
        <v>7</v>
      </c>
      <c r="K100" s="15" t="s">
        <v>7</v>
      </c>
      <c r="L100" s="3"/>
      <c r="M100" s="15" t="s">
        <v>7</v>
      </c>
      <c r="N100" s="3"/>
      <c r="O100" s="15" t="s">
        <v>7</v>
      </c>
      <c r="P100" s="3"/>
      <c r="Q100" s="15" t="s">
        <v>7</v>
      </c>
      <c r="R100" s="15" t="s">
        <v>7</v>
      </c>
      <c r="T100" s="15" t="s">
        <v>7</v>
      </c>
      <c r="U100" s="15" t="s">
        <v>7</v>
      </c>
      <c r="V100" s="15" t="s">
        <v>7</v>
      </c>
      <c r="W100" s="3"/>
      <c r="X100" s="15" t="s">
        <v>7</v>
      </c>
      <c r="Y100" s="15" t="s">
        <v>7</v>
      </c>
      <c r="Z100" s="15" t="s">
        <v>7</v>
      </c>
    </row>
    <row r="101" spans="1:26" ht="12.75">
      <c r="A101" s="22" t="s">
        <v>67</v>
      </c>
      <c r="C101" s="6"/>
      <c r="D101" s="5"/>
      <c r="E101" s="5"/>
      <c r="F101" s="5"/>
      <c r="G101" s="6"/>
      <c r="H101" s="6"/>
      <c r="I101" s="6"/>
      <c r="J101" s="5"/>
      <c r="K101" s="6"/>
      <c r="L101" s="3"/>
      <c r="M101" s="3"/>
      <c r="N101" s="3"/>
      <c r="O101" s="6"/>
      <c r="P101" s="3"/>
      <c r="Q101" s="6"/>
      <c r="R101" s="6"/>
      <c r="T101" s="6"/>
      <c r="U101" s="6"/>
      <c r="V101" s="6"/>
      <c r="W101" s="3"/>
      <c r="X101" s="6"/>
      <c r="Y101" s="6"/>
      <c r="Z101" s="6"/>
    </row>
    <row r="102" spans="1:26" ht="12.75">
      <c r="A102" s="22" t="s">
        <v>80</v>
      </c>
      <c r="C102" s="6"/>
      <c r="D102" s="5"/>
      <c r="E102" s="5"/>
      <c r="F102" s="5"/>
      <c r="G102" s="6"/>
      <c r="H102" s="6"/>
      <c r="I102" s="6"/>
      <c r="J102" s="5"/>
      <c r="K102" s="6"/>
      <c r="L102" s="3"/>
      <c r="M102" s="3"/>
      <c r="N102" s="3"/>
      <c r="O102" s="6"/>
      <c r="P102" s="3"/>
      <c r="Q102" s="6"/>
      <c r="R102" s="6"/>
      <c r="T102" s="6"/>
      <c r="U102" s="6"/>
      <c r="V102" s="6"/>
      <c r="W102" s="3"/>
      <c r="X102" s="6"/>
      <c r="Y102" s="6"/>
      <c r="Z102" s="6"/>
    </row>
    <row r="103" spans="1:34" ht="12.75">
      <c r="A103" s="22" t="s">
        <v>81</v>
      </c>
      <c r="B103" s="3">
        <v>3412006</v>
      </c>
      <c r="C103" s="5">
        <v>103510.845</v>
      </c>
      <c r="D103" s="5">
        <v>1866170.1498678385</v>
      </c>
      <c r="E103" s="5">
        <v>18821.1</v>
      </c>
      <c r="F103" s="5">
        <f aca="true" t="shared" si="9" ref="F103:F145">SUM(D103-E103)</f>
        <v>1847349.0498678384</v>
      </c>
      <c r="G103" s="5">
        <f>200000-M103</f>
        <v>148000</v>
      </c>
      <c r="H103" s="5">
        <v>122948.8003789176</v>
      </c>
      <c r="I103" s="6">
        <f>SUM(G103:H103)</f>
        <v>270948.8003789176</v>
      </c>
      <c r="J103" s="5">
        <v>0</v>
      </c>
      <c r="K103" s="6">
        <f aca="true" t="shared" si="10" ref="K103:K146">SUM(C103,F103,I103,J103)</f>
        <v>2221808.695246756</v>
      </c>
      <c r="L103" s="3"/>
      <c r="M103" s="6">
        <f>13*4000</f>
        <v>52000</v>
      </c>
      <c r="N103" s="3"/>
      <c r="O103" s="5">
        <v>288214.47741716204</v>
      </c>
      <c r="P103" s="3"/>
      <c r="Q103" s="6">
        <f>VLOOKUP(B103,'[5]Annex A'!$B$15:$K$251,10,FALSE)</f>
        <v>2375885.244219939</v>
      </c>
      <c r="R103" s="6">
        <f>VLOOKUP(B103,'[6]Annex A'!$B$15:$K$251,10,FALSE)</f>
        <v>2440555.4229155746</v>
      </c>
      <c r="T103" s="6">
        <v>199060</v>
      </c>
      <c r="U103" s="6">
        <v>0</v>
      </c>
      <c r="V103" s="6">
        <v>0</v>
      </c>
      <c r="W103" s="3"/>
      <c r="X103" s="35">
        <v>410</v>
      </c>
      <c r="Y103" s="36">
        <f>VLOOKUP(B103,'[4]Comparison of MFG'!$B$7:$L$188,3,FALSE)</f>
        <v>414</v>
      </c>
      <c r="Z103" s="36">
        <f>VLOOKUP(B103,'[4]Comparison of MFG'!$B$7:$L$188,8,FALSE)</f>
        <v>417</v>
      </c>
      <c r="AB103" s="5"/>
      <c r="AC103" s="5"/>
      <c r="AD103" s="5"/>
      <c r="AF103" s="5"/>
      <c r="AG103" s="5"/>
      <c r="AH103" s="5"/>
    </row>
    <row r="104" spans="1:28" ht="12.75">
      <c r="A104" s="22" t="s">
        <v>193</v>
      </c>
      <c r="B104" s="3">
        <v>3412025</v>
      </c>
      <c r="C104" s="5">
        <v>236106.21</v>
      </c>
      <c r="D104" s="5">
        <v>2774992.884297109</v>
      </c>
      <c r="E104" s="5">
        <v>31670.34</v>
      </c>
      <c r="F104" s="5">
        <f t="shared" si="9"/>
        <v>2743322.5442971094</v>
      </c>
      <c r="G104" s="5"/>
      <c r="H104" s="5"/>
      <c r="I104" s="6">
        <f aca="true" t="shared" si="11" ref="I104:I146">SUM(G104:H104)</f>
        <v>0</v>
      </c>
      <c r="J104" s="5">
        <v>0</v>
      </c>
      <c r="K104" s="6">
        <f t="shared" si="10"/>
        <v>2979428.7542971093</v>
      </c>
      <c r="L104" s="3"/>
      <c r="M104" s="3"/>
      <c r="N104" s="3"/>
      <c r="O104" s="5">
        <v>449016.54142669786</v>
      </c>
      <c r="P104" s="3"/>
      <c r="Q104" s="6">
        <f>VLOOKUP(B104,'[5]Annex A'!$B$15:$K$251,10,FALSE)</f>
        <v>3009430.426340057</v>
      </c>
      <c r="R104" s="6">
        <f>VLOOKUP(B104,'[6]Annex A'!$B$15:$K$251,10,FALSE)</f>
        <v>2960343.0418687877</v>
      </c>
      <c r="T104" s="6">
        <v>306660</v>
      </c>
      <c r="U104" s="6">
        <v>310</v>
      </c>
      <c r="V104" s="6">
        <v>9380</v>
      </c>
      <c r="W104" s="3"/>
      <c r="X104" s="35">
        <v>694</v>
      </c>
      <c r="Y104" s="36">
        <f>VLOOKUP(B104,'[4]Comparison of MFG'!$B$7:$L$188,3,FALSE)</f>
        <v>657</v>
      </c>
      <c r="Z104" s="36">
        <f>VLOOKUP(B104,'[4]Comparison of MFG'!$B$7:$L$188,8,FALSE)</f>
        <v>633</v>
      </c>
      <c r="AB104" s="5"/>
    </row>
    <row r="105" spans="1:28" ht="12.75">
      <c r="A105" s="22" t="s">
        <v>82</v>
      </c>
      <c r="B105" s="3">
        <v>3413507</v>
      </c>
      <c r="C105" s="5">
        <v>0</v>
      </c>
      <c r="D105" s="5">
        <v>1499454.2</v>
      </c>
      <c r="E105" s="5">
        <v>17806.385737179487</v>
      </c>
      <c r="F105" s="5">
        <f t="shared" si="9"/>
        <v>1481647.8142628204</v>
      </c>
      <c r="G105" s="5"/>
      <c r="H105" s="5"/>
      <c r="I105" s="6">
        <f t="shared" si="11"/>
        <v>0</v>
      </c>
      <c r="J105" s="5">
        <v>0</v>
      </c>
      <c r="K105" s="6">
        <f t="shared" si="10"/>
        <v>1481647.8142628204</v>
      </c>
      <c r="L105" s="3"/>
      <c r="M105" s="3"/>
      <c r="N105" s="3"/>
      <c r="O105" s="5">
        <v>229999.5472603169</v>
      </c>
      <c r="P105" s="3"/>
      <c r="Q105" s="6">
        <f>VLOOKUP(B105,'[5]Annex A'!$B$15:$K$251,10,FALSE)</f>
        <v>1722418.751423077</v>
      </c>
      <c r="R105" s="6">
        <f>VLOOKUP(B105,'[6]Annex A'!$B$15:$K$251,10,FALSE)</f>
        <v>1714970.7027998685</v>
      </c>
      <c r="T105" s="6">
        <v>59180</v>
      </c>
      <c r="U105" s="6">
        <v>310</v>
      </c>
      <c r="V105" s="6">
        <v>9380</v>
      </c>
      <c r="W105" s="3"/>
      <c r="X105" s="35">
        <v>398.75</v>
      </c>
      <c r="Y105" s="36">
        <f>VLOOKUP(B105,'[4]Comparison of MFG'!$B$7:$L$188,3,FALSE)</f>
        <v>406.75</v>
      </c>
      <c r="Z105" s="36">
        <f>VLOOKUP(B105,'[4]Comparison of MFG'!$B$7:$L$188,8,FALSE)</f>
        <v>406</v>
      </c>
      <c r="AB105" s="5"/>
    </row>
    <row r="106" spans="1:26" ht="12.75">
      <c r="A106" s="22" t="s">
        <v>83</v>
      </c>
      <c r="B106" s="3">
        <v>3413512</v>
      </c>
      <c r="C106" s="5">
        <v>75146.265</v>
      </c>
      <c r="D106" s="5">
        <v>919804.6634997623</v>
      </c>
      <c r="E106" s="5">
        <v>7979.97</v>
      </c>
      <c r="F106" s="5">
        <f t="shared" si="9"/>
        <v>911824.6934997623</v>
      </c>
      <c r="G106" s="5"/>
      <c r="H106" s="5"/>
      <c r="I106" s="6">
        <f t="shared" si="11"/>
        <v>0</v>
      </c>
      <c r="J106" s="5">
        <v>0</v>
      </c>
      <c r="K106" s="6">
        <f t="shared" si="10"/>
        <v>986970.9584997623</v>
      </c>
      <c r="L106" s="3"/>
      <c r="M106" s="3"/>
      <c r="N106" s="3"/>
      <c r="O106" s="5">
        <v>112351.58037460018</v>
      </c>
      <c r="P106" s="3"/>
      <c r="Q106" s="6">
        <f>VLOOKUP(B106,'[5]Annex A'!$B$15:$K$251,10,FALSE)</f>
        <v>1041525.0368848131</v>
      </c>
      <c r="R106" s="6">
        <f>VLOOKUP(B106,'[6]Annex A'!$B$15:$K$251,10,FALSE)</f>
        <v>1081486.0883094263</v>
      </c>
      <c r="T106" s="6">
        <v>49765</v>
      </c>
      <c r="U106" s="6">
        <v>0</v>
      </c>
      <c r="V106" s="6">
        <v>0</v>
      </c>
      <c r="W106" s="3"/>
      <c r="X106" s="35">
        <v>177</v>
      </c>
      <c r="Y106" s="36">
        <f>VLOOKUP(B106,'[4]Comparison of MFG'!$B$7:$L$188,3,FALSE)</f>
        <v>178</v>
      </c>
      <c r="Z106" s="36">
        <f>VLOOKUP(B106,'[4]Comparison of MFG'!$B$7:$L$188,8,FALSE)</f>
        <v>183</v>
      </c>
    </row>
    <row r="107" spans="1:34" ht="12.75">
      <c r="A107" s="22" t="s">
        <v>84</v>
      </c>
      <c r="B107" s="3">
        <v>3412176</v>
      </c>
      <c r="C107" s="5">
        <v>35138.3175</v>
      </c>
      <c r="D107" s="5">
        <v>1189430.426834582</v>
      </c>
      <c r="E107" s="5">
        <v>10352.06</v>
      </c>
      <c r="F107" s="5">
        <f t="shared" si="9"/>
        <v>1179078.3668345818</v>
      </c>
      <c r="G107" s="5">
        <v>41666.66666666667</v>
      </c>
      <c r="H107" s="5">
        <v>8562.329554665763</v>
      </c>
      <c r="I107" s="6">
        <f t="shared" si="11"/>
        <v>50228.99622133243</v>
      </c>
      <c r="J107" s="5">
        <v>0</v>
      </c>
      <c r="K107" s="6">
        <f t="shared" si="10"/>
        <v>1264445.680555914</v>
      </c>
      <c r="L107" s="3"/>
      <c r="M107" s="6"/>
      <c r="N107" s="3"/>
      <c r="O107" s="5">
        <v>188991.5489905267</v>
      </c>
      <c r="P107" s="3"/>
      <c r="Q107" s="6">
        <f>VLOOKUP(B107,'[5]Annex A'!$B$15:$K$251,10,FALSE)</f>
        <v>1179492.2735435653</v>
      </c>
      <c r="R107" s="6">
        <f>VLOOKUP(B107,'[6]Annex A'!$B$15:$K$251,10,FALSE)</f>
        <v>1084692.291001153</v>
      </c>
      <c r="T107" s="6">
        <v>178885</v>
      </c>
      <c r="U107" s="6">
        <v>0</v>
      </c>
      <c r="V107" s="6">
        <v>4690</v>
      </c>
      <c r="W107" s="3"/>
      <c r="X107" s="35">
        <v>221</v>
      </c>
      <c r="Y107" s="36">
        <f>VLOOKUP(B107,'[4]Comparison of MFG'!$B$7:$L$188,3,FALSE)</f>
        <v>201</v>
      </c>
      <c r="Z107" s="36">
        <f>VLOOKUP(B107,'[4]Comparison of MFG'!$B$7:$L$188,8,FALSE)</f>
        <v>179</v>
      </c>
      <c r="AB107" s="5"/>
      <c r="AC107" s="5"/>
      <c r="AD107" s="5"/>
      <c r="AF107" s="5"/>
      <c r="AG107" s="5"/>
      <c r="AH107" s="5"/>
    </row>
    <row r="108" spans="1:28" ht="12.75">
      <c r="A108" s="22" t="s">
        <v>85</v>
      </c>
      <c r="B108" s="3">
        <v>3413513</v>
      </c>
      <c r="C108" s="5">
        <v>102543.9</v>
      </c>
      <c r="D108" s="5">
        <v>1323750.05802632</v>
      </c>
      <c r="E108" s="5">
        <v>13833.05</v>
      </c>
      <c r="F108" s="5">
        <f t="shared" si="9"/>
        <v>1309917.00802632</v>
      </c>
      <c r="G108" s="5"/>
      <c r="H108" s="5"/>
      <c r="I108" s="6">
        <f t="shared" si="11"/>
        <v>0</v>
      </c>
      <c r="J108" s="5">
        <v>0</v>
      </c>
      <c r="K108" s="6">
        <f t="shared" si="10"/>
        <v>1412460.90802632</v>
      </c>
      <c r="L108" s="3"/>
      <c r="M108" s="3"/>
      <c r="N108" s="3"/>
      <c r="O108" s="5">
        <v>221738.74360126554</v>
      </c>
      <c r="P108" s="3"/>
      <c r="Q108" s="6">
        <f>VLOOKUP(B108,'[5]Annex A'!$B$15:$K$251,10,FALSE)</f>
        <v>1512833.49902459</v>
      </c>
      <c r="R108" s="6">
        <f>VLOOKUP(B108,'[6]Annex A'!$B$15:$K$251,10,FALSE)</f>
        <v>1558499.220316477</v>
      </c>
      <c r="T108" s="6">
        <v>107600</v>
      </c>
      <c r="U108" s="6">
        <v>0</v>
      </c>
      <c r="V108" s="6">
        <v>7035</v>
      </c>
      <c r="W108" s="3"/>
      <c r="X108" s="35">
        <v>305</v>
      </c>
      <c r="Y108" s="36">
        <f>VLOOKUP(B108,'[4]Comparison of MFG'!$B$7:$L$188,3,FALSE)</f>
        <v>303</v>
      </c>
      <c r="Z108" s="36">
        <f>VLOOKUP(B108,'[4]Comparison of MFG'!$B$7:$L$188,8,FALSE)</f>
        <v>308</v>
      </c>
      <c r="AB108" s="5"/>
    </row>
    <row r="109" spans="1:28" ht="12.75">
      <c r="A109" s="22" t="s">
        <v>86</v>
      </c>
      <c r="B109" s="3">
        <v>3413514</v>
      </c>
      <c r="C109" s="5">
        <v>99180.711</v>
      </c>
      <c r="D109" s="5">
        <v>885918.007166245</v>
      </c>
      <c r="E109" s="5">
        <v>8459.349999999999</v>
      </c>
      <c r="F109" s="5">
        <f t="shared" si="9"/>
        <v>877458.657166245</v>
      </c>
      <c r="G109" s="5"/>
      <c r="H109" s="5"/>
      <c r="I109" s="6">
        <f t="shared" si="11"/>
        <v>0</v>
      </c>
      <c r="J109" s="5">
        <v>0</v>
      </c>
      <c r="K109" s="6">
        <f t="shared" si="10"/>
        <v>976639.368166245</v>
      </c>
      <c r="L109" s="3"/>
      <c r="M109" s="3"/>
      <c r="N109" s="3"/>
      <c r="O109" s="5">
        <v>128202.1009373297</v>
      </c>
      <c r="P109" s="3"/>
      <c r="Q109" s="6">
        <f>VLOOKUP(B109,'[5]Annex A'!$B$15:$K$251,10,FALSE)</f>
        <v>1042046.5572745199</v>
      </c>
      <c r="R109" s="6">
        <f>VLOOKUP(B109,'[6]Annex A'!$B$15:$K$251,10,FALSE)</f>
        <v>1061798.8734873384</v>
      </c>
      <c r="T109" s="6">
        <v>86080</v>
      </c>
      <c r="U109" s="6">
        <v>310</v>
      </c>
      <c r="V109" s="6">
        <v>0</v>
      </c>
      <c r="W109" s="3"/>
      <c r="X109" s="35">
        <v>185</v>
      </c>
      <c r="Y109" s="36">
        <f>VLOOKUP(B109,'[4]Comparison of MFG'!$B$7:$L$188,3,FALSE)</f>
        <v>189</v>
      </c>
      <c r="Z109" s="36">
        <f>VLOOKUP(B109,'[4]Comparison of MFG'!$B$7:$L$188,8,FALSE)</f>
        <v>190</v>
      </c>
      <c r="AB109" s="5"/>
    </row>
    <row r="110" spans="1:28" ht="12.75">
      <c r="A110" s="22" t="s">
        <v>87</v>
      </c>
      <c r="B110" s="3">
        <v>3413516</v>
      </c>
      <c r="C110" s="5">
        <v>0</v>
      </c>
      <c r="D110" s="5">
        <v>1572580.984379149</v>
      </c>
      <c r="E110" s="5">
        <v>18633.48</v>
      </c>
      <c r="F110" s="5">
        <f t="shared" si="9"/>
        <v>1553947.504379149</v>
      </c>
      <c r="G110" s="5"/>
      <c r="H110" s="5"/>
      <c r="I110" s="6">
        <f t="shared" si="11"/>
        <v>0</v>
      </c>
      <c r="J110" s="5">
        <v>0</v>
      </c>
      <c r="K110" s="6">
        <f t="shared" si="10"/>
        <v>1553947.504379149</v>
      </c>
      <c r="L110" s="3"/>
      <c r="M110" s="3"/>
      <c r="N110" s="3"/>
      <c r="O110" s="5">
        <v>273860.1311893154</v>
      </c>
      <c r="P110" s="3"/>
      <c r="Q110" s="6">
        <f>VLOOKUP(B110,'[5]Annex A'!$B$15:$K$251,10,FALSE)</f>
        <v>1726688.6537033494</v>
      </c>
      <c r="R110" s="6">
        <f>VLOOKUP(B110,'[6]Annex A'!$B$15:$K$251,10,FALSE)</f>
        <v>1756615.7976937494</v>
      </c>
      <c r="T110" s="6">
        <v>57835</v>
      </c>
      <c r="U110" s="6">
        <v>0</v>
      </c>
      <c r="V110" s="6">
        <v>4690</v>
      </c>
      <c r="W110" s="3"/>
      <c r="X110" s="35">
        <v>418</v>
      </c>
      <c r="Y110" s="36">
        <f>VLOOKUP(B110,'[4]Comparison of MFG'!$B$7:$L$188,3,FALSE)</f>
        <v>417</v>
      </c>
      <c r="Z110" s="36">
        <f>VLOOKUP(B110,'[4]Comparison of MFG'!$B$7:$L$188,8,FALSE)</f>
        <v>417</v>
      </c>
      <c r="AB110" s="5"/>
    </row>
    <row r="111" spans="1:28" ht="12.75">
      <c r="A111" s="22" t="s">
        <v>88</v>
      </c>
      <c r="B111" s="3">
        <v>3413960</v>
      </c>
      <c r="C111" s="5">
        <v>25944.6804</v>
      </c>
      <c r="D111" s="5">
        <v>981726.1575736364</v>
      </c>
      <c r="E111" s="5">
        <v>9143.92</v>
      </c>
      <c r="F111" s="5">
        <f t="shared" si="9"/>
        <v>972582.2375736363</v>
      </c>
      <c r="G111" s="5"/>
      <c r="H111" s="5"/>
      <c r="I111" s="6">
        <f t="shared" si="11"/>
        <v>0</v>
      </c>
      <c r="J111" s="5">
        <v>0</v>
      </c>
      <c r="K111" s="6">
        <f t="shared" si="10"/>
        <v>998526.9179736363</v>
      </c>
      <c r="L111" s="3"/>
      <c r="M111" s="3"/>
      <c r="N111" s="3"/>
      <c r="O111" s="5">
        <v>162071.08596694446</v>
      </c>
      <c r="P111" s="3"/>
      <c r="Q111" s="6">
        <f>VLOOKUP(B111,'[5]Annex A'!$B$15:$K$251,10,FALSE)</f>
        <v>1048378.6662502537</v>
      </c>
      <c r="R111" s="6">
        <f>VLOOKUP(B111,'[6]Annex A'!$B$15:$K$251,10,FALSE)</f>
        <v>1036595.737494264</v>
      </c>
      <c r="T111" s="6">
        <v>123740</v>
      </c>
      <c r="U111" s="6">
        <v>310</v>
      </c>
      <c r="V111" s="6">
        <v>0</v>
      </c>
      <c r="W111" s="3"/>
      <c r="X111" s="35">
        <v>197</v>
      </c>
      <c r="Y111" s="36">
        <f>VLOOKUP(B111,'[4]Comparison of MFG'!$B$7:$L$188,3,FALSE)</f>
        <v>193</v>
      </c>
      <c r="Z111" s="36">
        <f>VLOOKUP(B111,'[4]Comparison of MFG'!$B$7:$L$188,8,FALSE)</f>
        <v>187</v>
      </c>
      <c r="AB111" s="5"/>
    </row>
    <row r="112" spans="1:28" ht="12.75">
      <c r="A112" s="22" t="s">
        <v>89</v>
      </c>
      <c r="B112" s="3">
        <v>3413511</v>
      </c>
      <c r="C112" s="5">
        <v>67454.286</v>
      </c>
      <c r="D112" s="5">
        <v>1018876.0808255019</v>
      </c>
      <c r="E112" s="5">
        <v>9709.71</v>
      </c>
      <c r="F112" s="5">
        <f t="shared" si="9"/>
        <v>1009166.370825502</v>
      </c>
      <c r="G112" s="5"/>
      <c r="H112" s="5"/>
      <c r="I112" s="6">
        <f t="shared" si="11"/>
        <v>0</v>
      </c>
      <c r="J112" s="5">
        <v>0</v>
      </c>
      <c r="K112" s="6">
        <f t="shared" si="10"/>
        <v>1076620.656825502</v>
      </c>
      <c r="L112" s="3"/>
      <c r="M112" s="3"/>
      <c r="N112" s="3"/>
      <c r="O112" s="5">
        <v>169145.31116772705</v>
      </c>
      <c r="P112" s="3"/>
      <c r="Q112" s="6">
        <f>VLOOKUP(B112,'[5]Annex A'!$B$15:$K$251,10,FALSE)</f>
        <v>1126895.4253317534</v>
      </c>
      <c r="R112" s="6">
        <f>VLOOKUP(B112,'[6]Annex A'!$B$15:$K$251,10,FALSE)</f>
        <v>1135130.3826002947</v>
      </c>
      <c r="T112" s="6">
        <v>123740</v>
      </c>
      <c r="U112" s="6">
        <v>0</v>
      </c>
      <c r="V112" s="6">
        <v>9380</v>
      </c>
      <c r="W112" s="3"/>
      <c r="X112" s="35">
        <v>211</v>
      </c>
      <c r="Y112" s="36">
        <f>VLOOKUP(B112,'[4]Comparison of MFG'!$B$7:$L$188,3,FALSE)</f>
        <v>207</v>
      </c>
      <c r="Z112" s="36">
        <f>VLOOKUP(B112,'[4]Comparison of MFG'!$B$7:$L$188,8,FALSE)</f>
        <v>205</v>
      </c>
      <c r="AB112" s="5"/>
    </row>
    <row r="113" spans="1:28" ht="12.75">
      <c r="A113" s="22" t="s">
        <v>90</v>
      </c>
      <c r="B113" s="3">
        <v>3412239</v>
      </c>
      <c r="C113" s="5">
        <v>57868.95</v>
      </c>
      <c r="D113" s="5">
        <v>920962.7044687284</v>
      </c>
      <c r="E113" s="5">
        <v>9119.03</v>
      </c>
      <c r="F113" s="5">
        <f t="shared" si="9"/>
        <v>911843.6744687284</v>
      </c>
      <c r="G113" s="5"/>
      <c r="H113" s="5"/>
      <c r="I113" s="6">
        <f t="shared" si="11"/>
        <v>0</v>
      </c>
      <c r="J113" s="5">
        <v>0</v>
      </c>
      <c r="K113" s="6">
        <f t="shared" si="10"/>
        <v>969712.6244687283</v>
      </c>
      <c r="L113" s="3"/>
      <c r="M113" s="3"/>
      <c r="N113" s="3"/>
      <c r="O113" s="5">
        <v>143047.19359950276</v>
      </c>
      <c r="P113" s="3"/>
      <c r="Q113" s="6">
        <f>VLOOKUP(B113,'[5]Annex A'!$B$15:$K$251,10,FALSE)</f>
        <v>1060790.9632575759</v>
      </c>
      <c r="R113" s="6">
        <f>VLOOKUP(B113,'[6]Annex A'!$B$15:$K$251,10,FALSE)</f>
        <v>1077228.077103576</v>
      </c>
      <c r="T113" s="6">
        <v>98185</v>
      </c>
      <c r="U113" s="6">
        <v>620</v>
      </c>
      <c r="V113" s="6">
        <v>0</v>
      </c>
      <c r="W113" s="3"/>
      <c r="X113" s="35">
        <v>198</v>
      </c>
      <c r="Y113" s="36">
        <f>VLOOKUP(B113,'[4]Comparison of MFG'!$B$7:$L$188,3,FALSE)</f>
        <v>204</v>
      </c>
      <c r="Z113" s="36">
        <f>VLOOKUP(B113,'[4]Comparison of MFG'!$B$7:$L$188,8,FALSE)</f>
        <v>204</v>
      </c>
      <c r="AB113" s="5"/>
    </row>
    <row r="114" spans="1:28" ht="12.75">
      <c r="A114" s="22" t="s">
        <v>91</v>
      </c>
      <c r="B114" s="3">
        <v>3413599</v>
      </c>
      <c r="C114" s="5">
        <v>0</v>
      </c>
      <c r="D114" s="5">
        <v>713127.2023313609</v>
      </c>
      <c r="E114" s="5">
        <v>6514.65</v>
      </c>
      <c r="F114" s="5">
        <f t="shared" si="9"/>
        <v>706612.5523313609</v>
      </c>
      <c r="G114" s="5"/>
      <c r="H114" s="5"/>
      <c r="I114" s="6">
        <f t="shared" si="11"/>
        <v>0</v>
      </c>
      <c r="J114" s="5">
        <v>0</v>
      </c>
      <c r="K114" s="6">
        <f t="shared" si="10"/>
        <v>706612.5523313609</v>
      </c>
      <c r="L114" s="3"/>
      <c r="M114" s="3"/>
      <c r="N114" s="3"/>
      <c r="O114" s="5">
        <v>110876.45996088984</v>
      </c>
      <c r="P114" s="3"/>
      <c r="Q114" s="6">
        <f>VLOOKUP(B114,'[5]Annex A'!$B$15:$K$251,10,FALSE)</f>
        <v>775721.2147142857</v>
      </c>
      <c r="R114" s="6">
        <f>VLOOKUP(B114,'[6]Annex A'!$B$15:$K$251,10,FALSE)</f>
        <v>791217.8098427461</v>
      </c>
      <c r="T114" s="6">
        <v>82045</v>
      </c>
      <c r="U114" s="6">
        <v>310</v>
      </c>
      <c r="V114" s="6">
        <v>2345</v>
      </c>
      <c r="W114" s="3"/>
      <c r="X114" s="35">
        <v>140</v>
      </c>
      <c r="Y114" s="36">
        <f>VLOOKUP(B114,'[4]Comparison of MFG'!$B$7:$L$188,3,FALSE)</f>
        <v>146</v>
      </c>
      <c r="Z114" s="36">
        <f>VLOOKUP(B114,'[4]Comparison of MFG'!$B$7:$L$188,8,FALSE)</f>
        <v>147</v>
      </c>
      <c r="AB114" s="5"/>
    </row>
    <row r="115" spans="1:28" ht="12.75">
      <c r="A115" s="22" t="s">
        <v>92</v>
      </c>
      <c r="B115" s="3">
        <v>3413523</v>
      </c>
      <c r="C115" s="5">
        <v>154301.955</v>
      </c>
      <c r="D115" s="5">
        <v>1640778.9760531601</v>
      </c>
      <c r="E115" s="5">
        <v>13957.58</v>
      </c>
      <c r="F115" s="5">
        <f t="shared" si="9"/>
        <v>1626821.39605316</v>
      </c>
      <c r="G115" s="5"/>
      <c r="H115" s="5"/>
      <c r="I115" s="6">
        <f t="shared" si="11"/>
        <v>0</v>
      </c>
      <c r="J115" s="5">
        <v>0</v>
      </c>
      <c r="K115" s="6">
        <f t="shared" si="10"/>
        <v>1781123.3510531601</v>
      </c>
      <c r="L115" s="3"/>
      <c r="M115" s="3"/>
      <c r="N115" s="3"/>
      <c r="O115" s="5">
        <v>231650.65048031887</v>
      </c>
      <c r="P115" s="3"/>
      <c r="Q115" s="6">
        <f>VLOOKUP(B115,'[5]Annex A'!$B$15:$K$251,10,FALSE)</f>
        <v>1934346.6983279975</v>
      </c>
      <c r="R115" s="6">
        <f>VLOOKUP(B115,'[6]Annex A'!$B$15:$K$251,10,FALSE)</f>
        <v>1976481.356933864</v>
      </c>
      <c r="T115" s="6">
        <v>181575</v>
      </c>
      <c r="U115" s="6">
        <v>0</v>
      </c>
      <c r="V115" s="6">
        <v>0</v>
      </c>
      <c r="W115" s="3"/>
      <c r="X115" s="35">
        <v>303</v>
      </c>
      <c r="Y115" s="36">
        <f>VLOOKUP(B115,'[4]Comparison of MFG'!$B$7:$L$188,3,FALSE)</f>
        <v>313</v>
      </c>
      <c r="Z115" s="36">
        <f>VLOOKUP(B115,'[4]Comparison of MFG'!$B$7:$L$188,8,FALSE)</f>
        <v>315</v>
      </c>
      <c r="AB115" s="5"/>
    </row>
    <row r="116" spans="1:28" ht="12.75">
      <c r="A116" s="22" t="s">
        <v>93</v>
      </c>
      <c r="B116" s="3">
        <v>3413541</v>
      </c>
      <c r="C116" s="5">
        <v>0</v>
      </c>
      <c r="D116" s="5">
        <v>1571541.9</v>
      </c>
      <c r="E116" s="5">
        <v>18524.23</v>
      </c>
      <c r="F116" s="5">
        <f t="shared" si="9"/>
        <v>1553017.67</v>
      </c>
      <c r="G116" s="5"/>
      <c r="H116" s="5"/>
      <c r="I116" s="6">
        <f t="shared" si="11"/>
        <v>0</v>
      </c>
      <c r="J116" s="5">
        <v>0</v>
      </c>
      <c r="K116" s="6">
        <f t="shared" si="10"/>
        <v>1553017.67</v>
      </c>
      <c r="L116" s="3"/>
      <c r="M116" s="3"/>
      <c r="N116" s="3"/>
      <c r="O116" s="5">
        <v>217418.12276234923</v>
      </c>
      <c r="P116" s="3"/>
      <c r="Q116" s="6">
        <f>VLOOKUP(B116,'[5]Annex A'!$B$15:$K$251,10,FALSE)</f>
        <v>1732798.089</v>
      </c>
      <c r="R116" s="6">
        <f>VLOOKUP(B116,'[6]Annex A'!$B$15:$K$251,10,FALSE)</f>
        <v>1762820.9477095997</v>
      </c>
      <c r="T116" s="6">
        <v>26900</v>
      </c>
      <c r="U116" s="6">
        <v>310</v>
      </c>
      <c r="V116" s="6">
        <v>7035</v>
      </c>
      <c r="W116" s="3"/>
      <c r="X116" s="35">
        <v>418</v>
      </c>
      <c r="Y116" s="36">
        <f>VLOOKUP(B116,'[4]Comparison of MFG'!$B$7:$L$188,3,FALSE)</f>
        <v>418</v>
      </c>
      <c r="Z116" s="36">
        <f>VLOOKUP(B116,'[4]Comparison of MFG'!$B$7:$L$188,8,FALSE)</f>
        <v>418</v>
      </c>
      <c r="AB116" s="5"/>
    </row>
    <row r="117" spans="1:28" ht="12.75">
      <c r="A117" s="22" t="s">
        <v>265</v>
      </c>
      <c r="B117" s="3">
        <v>3416034</v>
      </c>
      <c r="C117" s="5">
        <v>0</v>
      </c>
      <c r="D117" s="5"/>
      <c r="E117" s="5"/>
      <c r="F117" s="5"/>
      <c r="G117" s="5"/>
      <c r="H117" s="5"/>
      <c r="I117" s="6">
        <v>0</v>
      </c>
      <c r="J117" s="5">
        <v>0</v>
      </c>
      <c r="K117" s="6">
        <f t="shared" si="10"/>
        <v>0</v>
      </c>
      <c r="L117" s="3"/>
      <c r="M117" s="3"/>
      <c r="N117" s="3"/>
      <c r="O117" s="5">
        <v>0</v>
      </c>
      <c r="P117" s="3"/>
      <c r="Q117" s="6">
        <f>VLOOKUP(B117,'[5]Annex A'!$B$15:$K$251,10,FALSE)</f>
        <v>947018.1935454545</v>
      </c>
      <c r="R117" s="6">
        <f>VLOOKUP(B117,'[6]Annex A'!$B$15:$K$251,10,FALSE)</f>
        <v>1061971.6207864545</v>
      </c>
      <c r="T117" s="6">
        <v>0</v>
      </c>
      <c r="U117" s="6">
        <v>0</v>
      </c>
      <c r="V117" s="6">
        <v>0</v>
      </c>
      <c r="W117" s="3"/>
      <c r="X117" s="35">
        <v>201</v>
      </c>
      <c r="Y117" s="36">
        <f>VLOOKUP(B117,'[4]Comparison of MFG'!$B$7:$L$188,3,FALSE)</f>
        <v>228</v>
      </c>
      <c r="Z117" s="36">
        <f>VLOOKUP(B117,'[4]Comparison of MFG'!$B$7:$L$188,8,FALSE)</f>
        <v>255</v>
      </c>
      <c r="AB117" s="5"/>
    </row>
    <row r="118" spans="1:28" ht="12.75">
      <c r="A118" s="22" t="s">
        <v>94</v>
      </c>
      <c r="B118" s="3">
        <v>3413528</v>
      </c>
      <c r="C118" s="5">
        <v>62513.615999999995</v>
      </c>
      <c r="D118" s="5">
        <v>906446.6842122483</v>
      </c>
      <c r="E118" s="5">
        <v>7805.34</v>
      </c>
      <c r="F118" s="5">
        <f t="shared" si="9"/>
        <v>898641.3442122483</v>
      </c>
      <c r="G118" s="5"/>
      <c r="H118" s="5"/>
      <c r="I118" s="6">
        <f t="shared" si="11"/>
        <v>0</v>
      </c>
      <c r="J118" s="5">
        <v>0</v>
      </c>
      <c r="K118" s="6">
        <f t="shared" si="10"/>
        <v>961154.9602122484</v>
      </c>
      <c r="L118" s="3"/>
      <c r="M118" s="3"/>
      <c r="N118" s="3"/>
      <c r="O118" s="5">
        <v>122536.97666707412</v>
      </c>
      <c r="P118" s="3"/>
      <c r="Q118" s="6">
        <f>VLOOKUP(B118,'[5]Annex A'!$B$15:$K$251,10,FALSE)</f>
        <v>967845.3924435497</v>
      </c>
      <c r="R118" s="6">
        <f>VLOOKUP(B118,'[6]Annex A'!$B$15:$K$251,10,FALSE)</f>
        <v>943131.9444128358</v>
      </c>
      <c r="T118" s="6">
        <v>104910</v>
      </c>
      <c r="U118" s="6">
        <v>0</v>
      </c>
      <c r="V118" s="6">
        <v>2345</v>
      </c>
      <c r="W118" s="3"/>
      <c r="X118" s="35">
        <v>169</v>
      </c>
      <c r="Y118" s="36">
        <f>VLOOKUP(B118,'[4]Comparison of MFG'!$B$7:$L$188,3,FALSE)</f>
        <v>161</v>
      </c>
      <c r="Z118" s="36">
        <f>VLOOKUP(B118,'[4]Comparison of MFG'!$B$7:$L$188,8,FALSE)</f>
        <v>153</v>
      </c>
      <c r="AB118" s="5"/>
    </row>
    <row r="119" spans="1:28" ht="12.75">
      <c r="A119" s="22" t="s">
        <v>95</v>
      </c>
      <c r="B119" s="3">
        <v>3413601</v>
      </c>
      <c r="C119" s="5">
        <v>68598.56249999999</v>
      </c>
      <c r="D119" s="5">
        <v>995196.0660582691</v>
      </c>
      <c r="E119" s="5">
        <v>9260.89</v>
      </c>
      <c r="F119" s="5">
        <f t="shared" si="9"/>
        <v>985935.1760582691</v>
      </c>
      <c r="G119" s="5"/>
      <c r="H119" s="5"/>
      <c r="I119" s="6">
        <f t="shared" si="11"/>
        <v>0</v>
      </c>
      <c r="J119" s="5">
        <v>0</v>
      </c>
      <c r="K119" s="6">
        <f t="shared" si="10"/>
        <v>1054533.738558269</v>
      </c>
      <c r="L119" s="3"/>
      <c r="M119" s="3"/>
      <c r="N119" s="3"/>
      <c r="O119" s="5">
        <v>153181.69700089516</v>
      </c>
      <c r="P119" s="3"/>
      <c r="Q119" s="6">
        <f>VLOOKUP(B119,'[5]Annex A'!$B$15:$K$251,10,FALSE)</f>
        <v>1110327.6595117035</v>
      </c>
      <c r="R119" s="6">
        <f>VLOOKUP(B119,'[6]Annex A'!$B$15:$K$251,10,FALSE)</f>
        <v>1136897.8010922435</v>
      </c>
      <c r="T119" s="6">
        <v>133155</v>
      </c>
      <c r="U119" s="6">
        <v>620</v>
      </c>
      <c r="V119" s="6">
        <v>2345</v>
      </c>
      <c r="W119" s="3"/>
      <c r="X119" s="35">
        <v>199</v>
      </c>
      <c r="Y119" s="36">
        <f>VLOOKUP(B119,'[4]Comparison of MFG'!$B$7:$L$188,3,FALSE)</f>
        <v>199</v>
      </c>
      <c r="Z119" s="36">
        <f>VLOOKUP(B119,'[4]Comparison of MFG'!$B$7:$L$188,8,FALSE)</f>
        <v>201</v>
      </c>
      <c r="AB119" s="5"/>
    </row>
    <row r="120" spans="1:28" ht="12.75">
      <c r="A120" s="22" t="s">
        <v>96</v>
      </c>
      <c r="B120" s="3">
        <v>3413644</v>
      </c>
      <c r="C120" s="5">
        <v>64655.967</v>
      </c>
      <c r="D120" s="5">
        <v>1474215.4743628744</v>
      </c>
      <c r="E120" s="5">
        <v>13119.09415730337</v>
      </c>
      <c r="F120" s="5">
        <f t="shared" si="9"/>
        <v>1461096.380205571</v>
      </c>
      <c r="G120" s="5"/>
      <c r="H120" s="5"/>
      <c r="I120" s="6">
        <f t="shared" si="11"/>
        <v>0</v>
      </c>
      <c r="J120" s="5">
        <v>0</v>
      </c>
      <c r="K120" s="6">
        <f t="shared" si="10"/>
        <v>1525752.347205571</v>
      </c>
      <c r="L120" s="3"/>
      <c r="M120" s="3"/>
      <c r="N120" s="3"/>
      <c r="O120" s="5">
        <v>246176.6744040391</v>
      </c>
      <c r="P120" s="3"/>
      <c r="Q120" s="6">
        <f>VLOOKUP(B120,'[5]Annex A'!$B$15:$K$251,10,FALSE)</f>
        <v>1648370.2550422437</v>
      </c>
      <c r="R120" s="6">
        <f>VLOOKUP(B120,'[6]Annex A'!$B$15:$K$251,10,FALSE)</f>
        <v>1551886.9923595544</v>
      </c>
      <c r="T120" s="6">
        <v>154675</v>
      </c>
      <c r="U120" s="6">
        <v>0</v>
      </c>
      <c r="V120" s="6">
        <v>4690</v>
      </c>
      <c r="W120" s="3"/>
      <c r="X120" s="35">
        <v>284.5</v>
      </c>
      <c r="Y120" s="36">
        <f>VLOOKUP(B120,'[4]Comparison of MFG'!$B$7:$L$188,3,FALSE)</f>
        <v>293.5</v>
      </c>
      <c r="Z120" s="36">
        <f>VLOOKUP(B120,'[4]Comparison of MFG'!$B$7:$L$188,8,FALSE)</f>
        <v>269</v>
      </c>
      <c r="AB120" s="5"/>
    </row>
    <row r="121" spans="1:28" ht="12.75">
      <c r="A121" s="22" t="s">
        <v>97</v>
      </c>
      <c r="B121" s="3">
        <v>3413631</v>
      </c>
      <c r="C121" s="5">
        <v>0</v>
      </c>
      <c r="D121" s="5">
        <v>799072.4183855806</v>
      </c>
      <c r="E121" s="5">
        <v>9180.63</v>
      </c>
      <c r="F121" s="5">
        <f t="shared" si="9"/>
        <v>789891.7883855806</v>
      </c>
      <c r="G121" s="5"/>
      <c r="H121" s="5"/>
      <c r="I121" s="6">
        <f t="shared" si="11"/>
        <v>0</v>
      </c>
      <c r="J121" s="5">
        <v>0</v>
      </c>
      <c r="K121" s="6">
        <f t="shared" si="10"/>
        <v>789891.7883855806</v>
      </c>
      <c r="L121" s="3"/>
      <c r="M121" s="3"/>
      <c r="N121" s="3"/>
      <c r="O121" s="5">
        <v>123652.16908475071</v>
      </c>
      <c r="P121" s="3"/>
      <c r="Q121" s="6">
        <f>VLOOKUP(B121,'[5]Annex A'!$B$15:$K$251,10,FALSE)</f>
        <v>863459.7065</v>
      </c>
      <c r="R121" s="6">
        <f>VLOOKUP(B121,'[6]Annex A'!$B$15:$K$251,10,FALSE)</f>
        <v>870049.771593796</v>
      </c>
      <c r="T121" s="6">
        <v>5380</v>
      </c>
      <c r="U121" s="6">
        <v>0</v>
      </c>
      <c r="V121" s="6">
        <v>0</v>
      </c>
      <c r="W121" s="3"/>
      <c r="X121" s="35">
        <v>208</v>
      </c>
      <c r="Y121" s="36">
        <f>VLOOKUP(B121,'[4]Comparison of MFG'!$B$7:$L$188,3,FALSE)</f>
        <v>208</v>
      </c>
      <c r="Z121" s="36">
        <f>VLOOKUP(B121,'[4]Comparison of MFG'!$B$7:$L$188,8,FALSE)</f>
        <v>206</v>
      </c>
      <c r="AB121" s="5"/>
    </row>
    <row r="122" spans="1:28" ht="12.75">
      <c r="A122" s="22" t="s">
        <v>98</v>
      </c>
      <c r="B122" s="3">
        <v>3413543</v>
      </c>
      <c r="C122" s="5">
        <v>114176.7</v>
      </c>
      <c r="D122" s="5">
        <v>1526432.2401434793</v>
      </c>
      <c r="E122" s="5">
        <v>17833.75</v>
      </c>
      <c r="F122" s="5">
        <f t="shared" si="9"/>
        <v>1508598.4901434793</v>
      </c>
      <c r="G122" s="5"/>
      <c r="H122" s="5"/>
      <c r="I122" s="6">
        <f t="shared" si="11"/>
        <v>0</v>
      </c>
      <c r="J122" s="5">
        <v>0</v>
      </c>
      <c r="K122" s="6">
        <f t="shared" si="10"/>
        <v>1622775.1901434793</v>
      </c>
      <c r="L122" s="3"/>
      <c r="M122" s="3"/>
      <c r="N122" s="3"/>
      <c r="O122" s="5">
        <v>275988.25705091376</v>
      </c>
      <c r="P122" s="3"/>
      <c r="Q122" s="6">
        <f>VLOOKUP(B122,'[5]Annex A'!$B$15:$K$251,10,FALSE)</f>
        <v>1794398.076125</v>
      </c>
      <c r="R122" s="6">
        <f>VLOOKUP(B122,'[6]Annex A'!$B$15:$K$251,10,FALSE)</f>
        <v>1831267.5834820922</v>
      </c>
      <c r="T122" s="6">
        <v>57835</v>
      </c>
      <c r="U122" s="6">
        <v>310</v>
      </c>
      <c r="V122" s="6">
        <v>7035</v>
      </c>
      <c r="W122" s="3"/>
      <c r="X122" s="35">
        <v>400</v>
      </c>
      <c r="Y122" s="36">
        <f>VLOOKUP(B122,'[4]Comparison of MFG'!$B$7:$L$188,3,FALSE)</f>
        <v>405</v>
      </c>
      <c r="Z122" s="36">
        <f>VLOOKUP(B122,'[4]Comparison of MFG'!$B$7:$L$188,8,FALSE)</f>
        <v>407</v>
      </c>
      <c r="AB122" s="5"/>
    </row>
    <row r="123" spans="1:28" ht="12.75">
      <c r="A123" s="22" t="s">
        <v>99</v>
      </c>
      <c r="B123" s="3">
        <v>3413547</v>
      </c>
      <c r="C123" s="5">
        <v>0</v>
      </c>
      <c r="D123" s="5">
        <v>1091166.9370018202</v>
      </c>
      <c r="E123" s="5">
        <v>11021.51</v>
      </c>
      <c r="F123" s="5">
        <f t="shared" si="9"/>
        <v>1080145.4270018202</v>
      </c>
      <c r="G123" s="5"/>
      <c r="H123" s="5"/>
      <c r="I123" s="6">
        <f t="shared" si="11"/>
        <v>0</v>
      </c>
      <c r="J123" s="5">
        <v>0</v>
      </c>
      <c r="K123" s="6">
        <f t="shared" si="10"/>
        <v>1080145.4270018202</v>
      </c>
      <c r="L123" s="3"/>
      <c r="M123" s="3"/>
      <c r="N123" s="3"/>
      <c r="O123" s="5">
        <v>175180.5932737938</v>
      </c>
      <c r="P123" s="3"/>
      <c r="Q123" s="6">
        <f>VLOOKUP(B123,'[5]Annex A'!$B$15:$K$251,10,FALSE)</f>
        <v>1143879.839906639</v>
      </c>
      <c r="R123" s="6">
        <f>VLOOKUP(B123,'[6]Annex A'!$B$15:$K$251,10,FALSE)</f>
        <v>1145553.9944842723</v>
      </c>
      <c r="T123" s="6">
        <v>107600</v>
      </c>
      <c r="U123" s="6">
        <v>0</v>
      </c>
      <c r="V123" s="6">
        <v>7035</v>
      </c>
      <c r="W123" s="3"/>
      <c r="X123" s="35">
        <v>241</v>
      </c>
      <c r="Y123" s="36">
        <f>VLOOKUP(B123,'[4]Comparison of MFG'!$B$7:$L$188,3,FALSE)</f>
        <v>240</v>
      </c>
      <c r="Z123" s="36">
        <f>VLOOKUP(B123,'[4]Comparison of MFG'!$B$7:$L$188,8,FALSE)</f>
        <v>236</v>
      </c>
      <c r="AB123" s="5"/>
    </row>
    <row r="124" spans="1:28" ht="12.75">
      <c r="A124" s="22" t="s">
        <v>100</v>
      </c>
      <c r="B124" s="3">
        <v>3413632</v>
      </c>
      <c r="C124" s="5">
        <v>112537.04999999999</v>
      </c>
      <c r="D124" s="5">
        <v>796919.27195419</v>
      </c>
      <c r="E124" s="5">
        <v>7818.89</v>
      </c>
      <c r="F124" s="5">
        <f t="shared" si="9"/>
        <v>789100.38195419</v>
      </c>
      <c r="G124" s="5"/>
      <c r="H124" s="5"/>
      <c r="I124" s="6">
        <f t="shared" si="11"/>
        <v>0</v>
      </c>
      <c r="J124" s="5">
        <v>0</v>
      </c>
      <c r="K124" s="6">
        <f t="shared" si="10"/>
        <v>901637.4319541899</v>
      </c>
      <c r="L124" s="3"/>
      <c r="M124" s="3"/>
      <c r="N124" s="3"/>
      <c r="O124" s="5">
        <v>112264.08100633667</v>
      </c>
      <c r="P124" s="3"/>
      <c r="Q124" s="6">
        <f>VLOOKUP(B124,'[5]Annex A'!$B$15:$K$251,10,FALSE)</f>
        <v>952911.8688245846</v>
      </c>
      <c r="R124" s="6">
        <f>VLOOKUP(B124,'[6]Annex A'!$B$15:$K$251,10,FALSE)</f>
        <v>974722.6935262952</v>
      </c>
      <c r="T124" s="6">
        <v>72630</v>
      </c>
      <c r="U124" s="6">
        <v>0</v>
      </c>
      <c r="V124" s="6">
        <v>0</v>
      </c>
      <c r="W124" s="3"/>
      <c r="X124" s="35">
        <v>174</v>
      </c>
      <c r="Y124" s="36">
        <f>VLOOKUP(B124,'[4]Comparison of MFG'!$B$7:$L$188,3,FALSE)</f>
        <v>175</v>
      </c>
      <c r="Z124" s="36">
        <f>VLOOKUP(B124,'[4]Comparison of MFG'!$B$7:$L$188,8,FALSE)</f>
        <v>177</v>
      </c>
      <c r="AB124" s="5"/>
    </row>
    <row r="125" spans="1:28" ht="12.75">
      <c r="A125" s="22" t="s">
        <v>101</v>
      </c>
      <c r="B125" s="3">
        <v>3413548</v>
      </c>
      <c r="C125" s="5">
        <v>0</v>
      </c>
      <c r="D125" s="5">
        <v>885118.9452640455</v>
      </c>
      <c r="E125" s="5">
        <v>8865.95</v>
      </c>
      <c r="F125" s="5">
        <f t="shared" si="9"/>
        <v>876252.9952640455</v>
      </c>
      <c r="G125" s="5"/>
      <c r="H125" s="5"/>
      <c r="I125" s="6">
        <f t="shared" si="11"/>
        <v>0</v>
      </c>
      <c r="J125" s="5">
        <v>0</v>
      </c>
      <c r="K125" s="6">
        <f t="shared" si="10"/>
        <v>876252.9952640455</v>
      </c>
      <c r="L125" s="3"/>
      <c r="M125" s="3"/>
      <c r="N125" s="3"/>
      <c r="O125" s="5">
        <v>133957.31187829823</v>
      </c>
      <c r="P125" s="3"/>
      <c r="Q125" s="6">
        <f>VLOOKUP(B125,'[5]Annex A'!$B$15:$K$251,10,FALSE)</f>
        <v>928267.3675897437</v>
      </c>
      <c r="R125" s="6">
        <f>VLOOKUP(B125,'[6]Annex A'!$B$15:$K$251,10,FALSE)</f>
        <v>965126.8228826498</v>
      </c>
      <c r="T125" s="6">
        <v>83390</v>
      </c>
      <c r="U125" s="6">
        <v>0</v>
      </c>
      <c r="V125" s="6">
        <v>0</v>
      </c>
      <c r="W125" s="3"/>
      <c r="X125" s="35">
        <v>195</v>
      </c>
      <c r="Y125" s="36">
        <f>VLOOKUP(B125,'[4]Comparison of MFG'!$B$7:$L$188,3,FALSE)</f>
        <v>196</v>
      </c>
      <c r="Z125" s="36">
        <f>VLOOKUP(B125,'[4]Comparison of MFG'!$B$7:$L$188,8,FALSE)</f>
        <v>201</v>
      </c>
      <c r="AB125" s="5"/>
    </row>
    <row r="126" spans="1:28" ht="12.75">
      <c r="A126" s="22" t="s">
        <v>102</v>
      </c>
      <c r="B126" s="3">
        <v>3413024</v>
      </c>
      <c r="C126" s="5">
        <v>112494.6375</v>
      </c>
      <c r="D126" s="5">
        <v>1676001.4210742777</v>
      </c>
      <c r="E126" s="5">
        <v>16237.83</v>
      </c>
      <c r="F126" s="5">
        <f t="shared" si="9"/>
        <v>1659763.5910742776</v>
      </c>
      <c r="G126" s="5"/>
      <c r="H126" s="5"/>
      <c r="I126" s="6">
        <f t="shared" si="11"/>
        <v>0</v>
      </c>
      <c r="J126" s="5">
        <v>0</v>
      </c>
      <c r="K126" s="6">
        <f t="shared" si="10"/>
        <v>1772258.2285742776</v>
      </c>
      <c r="L126" s="3"/>
      <c r="M126" s="3"/>
      <c r="N126" s="3"/>
      <c r="O126" s="5">
        <v>270555.3913519359</v>
      </c>
      <c r="P126" s="3"/>
      <c r="Q126" s="6">
        <f>VLOOKUP(B126,'[5]Annex A'!$B$15:$K$251,10,FALSE)</f>
        <v>1816191.3508231866</v>
      </c>
      <c r="R126" s="6">
        <f>VLOOKUP(B126,'[6]Annex A'!$B$15:$K$251,10,FALSE)</f>
        <v>1788909.8250313348</v>
      </c>
      <c r="T126" s="6">
        <v>197715</v>
      </c>
      <c r="U126" s="6">
        <v>0</v>
      </c>
      <c r="V126" s="6">
        <v>0</v>
      </c>
      <c r="W126" s="3"/>
      <c r="X126" s="35">
        <v>353</v>
      </c>
      <c r="Y126" s="36">
        <f>VLOOKUP(B126,'[4]Comparison of MFG'!$B$7:$L$188,3,FALSE)</f>
        <v>341</v>
      </c>
      <c r="Z126" s="36">
        <f>VLOOKUP(B126,'[4]Comparison of MFG'!$B$7:$L$188,8,FALSE)</f>
        <v>329</v>
      </c>
      <c r="AB126" s="5"/>
    </row>
    <row r="127" spans="1:28" ht="12.75">
      <c r="A127" s="22" t="s">
        <v>103</v>
      </c>
      <c r="B127" s="3">
        <v>3413550</v>
      </c>
      <c r="C127" s="5">
        <v>38163.689999999995</v>
      </c>
      <c r="D127" s="5">
        <v>1018696.1191933191</v>
      </c>
      <c r="E127" s="5">
        <v>9326.11</v>
      </c>
      <c r="F127" s="5">
        <f t="shared" si="9"/>
        <v>1009370.0091933191</v>
      </c>
      <c r="G127" s="5"/>
      <c r="H127" s="5"/>
      <c r="I127" s="6">
        <f t="shared" si="11"/>
        <v>0</v>
      </c>
      <c r="J127" s="5">
        <v>0</v>
      </c>
      <c r="K127" s="6">
        <f t="shared" si="10"/>
        <v>1047533.6991933191</v>
      </c>
      <c r="L127" s="3"/>
      <c r="M127" s="3"/>
      <c r="N127" s="3"/>
      <c r="O127" s="5">
        <v>169157.34816175883</v>
      </c>
      <c r="P127" s="3"/>
      <c r="Q127" s="6">
        <f>VLOOKUP(B127,'[5]Annex A'!$B$15:$K$251,10,FALSE)</f>
        <v>1056990.9986293532</v>
      </c>
      <c r="R127" s="6">
        <f>VLOOKUP(B127,'[6]Annex A'!$B$15:$K$251,10,FALSE)</f>
        <v>1025553.3577549531</v>
      </c>
      <c r="T127" s="6">
        <v>123740</v>
      </c>
      <c r="U127" s="6">
        <v>0</v>
      </c>
      <c r="V127" s="6">
        <v>2345</v>
      </c>
      <c r="W127" s="3"/>
      <c r="X127" s="35">
        <v>201</v>
      </c>
      <c r="Y127" s="36">
        <f>VLOOKUP(B127,'[4]Comparison of MFG'!$B$7:$L$188,3,FALSE)</f>
        <v>190</v>
      </c>
      <c r="Z127" s="36">
        <f>VLOOKUP(B127,'[4]Comparison of MFG'!$B$7:$L$188,8,FALSE)</f>
        <v>180</v>
      </c>
      <c r="AB127" s="5"/>
    </row>
    <row r="128" spans="1:28" ht="12.75">
      <c r="A128" s="22" t="s">
        <v>104</v>
      </c>
      <c r="B128" s="3">
        <v>3413551</v>
      </c>
      <c r="C128" s="5">
        <v>68262.825</v>
      </c>
      <c r="D128" s="5">
        <v>982970.2441767906</v>
      </c>
      <c r="E128" s="5">
        <v>9305</v>
      </c>
      <c r="F128" s="5">
        <f t="shared" si="9"/>
        <v>973665.2441767906</v>
      </c>
      <c r="G128" s="5"/>
      <c r="H128" s="5"/>
      <c r="I128" s="6">
        <f t="shared" si="11"/>
        <v>0</v>
      </c>
      <c r="J128" s="5">
        <v>0</v>
      </c>
      <c r="K128" s="6">
        <f t="shared" si="10"/>
        <v>1041928.0691767905</v>
      </c>
      <c r="L128" s="3"/>
      <c r="M128" s="3"/>
      <c r="N128" s="3"/>
      <c r="O128" s="5">
        <v>157882.923570502</v>
      </c>
      <c r="P128" s="3"/>
      <c r="Q128" s="6">
        <f>VLOOKUP(B128,'[5]Annex A'!$B$15:$K$251,10,FALSE)</f>
        <v>1098453.538</v>
      </c>
      <c r="R128" s="6">
        <f>VLOOKUP(B128,'[6]Annex A'!$B$15:$K$251,10,FALSE)</f>
        <v>1110731.1373746814</v>
      </c>
      <c r="T128" s="6">
        <v>131810</v>
      </c>
      <c r="U128" s="6">
        <v>0</v>
      </c>
      <c r="V128" s="6">
        <v>2345</v>
      </c>
      <c r="W128" s="3"/>
      <c r="X128" s="35">
        <v>200</v>
      </c>
      <c r="Y128" s="36">
        <f>VLOOKUP(B128,'[4]Comparison of MFG'!$B$7:$L$188,3,FALSE)</f>
        <v>199</v>
      </c>
      <c r="Z128" s="36">
        <f>VLOOKUP(B128,'[4]Comparison of MFG'!$B$7:$L$188,8,FALSE)</f>
        <v>198</v>
      </c>
      <c r="AB128" s="5"/>
    </row>
    <row r="129" spans="1:28" ht="12.75">
      <c r="A129" s="22" t="s">
        <v>105</v>
      </c>
      <c r="B129" s="3">
        <v>3413527</v>
      </c>
      <c r="C129" s="5">
        <v>65537.883</v>
      </c>
      <c r="D129" s="5">
        <v>895361.6955010091</v>
      </c>
      <c r="E129" s="5">
        <v>8089.0599999999995</v>
      </c>
      <c r="F129" s="5">
        <f t="shared" si="9"/>
        <v>887272.6355010091</v>
      </c>
      <c r="G129" s="5"/>
      <c r="H129" s="5"/>
      <c r="I129" s="6">
        <f t="shared" si="11"/>
        <v>0</v>
      </c>
      <c r="J129" s="5">
        <v>0</v>
      </c>
      <c r="K129" s="6">
        <f t="shared" si="10"/>
        <v>952810.5185010091</v>
      </c>
      <c r="L129" s="3"/>
      <c r="M129" s="3"/>
      <c r="N129" s="3"/>
      <c r="O129" s="5">
        <v>124372.18743262999</v>
      </c>
      <c r="P129" s="3"/>
      <c r="Q129" s="6">
        <f>VLOOKUP(B129,'[5]Annex A'!$B$15:$K$251,10,FALSE)</f>
        <v>965551.8908664995</v>
      </c>
      <c r="R129" s="6">
        <f>VLOOKUP(B129,'[6]Annex A'!$B$15:$K$251,10,FALSE)</f>
        <v>941295.8891632042</v>
      </c>
      <c r="T129" s="6">
        <v>151985</v>
      </c>
      <c r="U129" s="6">
        <v>0</v>
      </c>
      <c r="V129" s="6">
        <v>0</v>
      </c>
      <c r="W129" s="3"/>
      <c r="X129" s="35">
        <v>171</v>
      </c>
      <c r="Y129" s="36">
        <f>VLOOKUP(B129,'[4]Comparison of MFG'!$B$7:$L$188,3,FALSE)</f>
        <v>164</v>
      </c>
      <c r="Z129" s="36">
        <f>VLOOKUP(B129,'[4]Comparison of MFG'!$B$7:$L$188,8,FALSE)</f>
        <v>156</v>
      </c>
      <c r="AB129" s="5"/>
    </row>
    <row r="130" spans="1:28" ht="12.75">
      <c r="A130" s="22" t="s">
        <v>106</v>
      </c>
      <c r="B130" s="3">
        <v>3413552</v>
      </c>
      <c r="C130" s="5">
        <v>0</v>
      </c>
      <c r="D130" s="5">
        <v>1898626.389371798</v>
      </c>
      <c r="E130" s="5">
        <v>19484.64</v>
      </c>
      <c r="F130" s="5">
        <f t="shared" si="9"/>
        <v>1879141.749371798</v>
      </c>
      <c r="G130" s="5"/>
      <c r="H130" s="5"/>
      <c r="I130" s="6">
        <f t="shared" si="11"/>
        <v>0</v>
      </c>
      <c r="J130" s="5">
        <v>0</v>
      </c>
      <c r="K130" s="6">
        <f t="shared" si="10"/>
        <v>1879141.749371798</v>
      </c>
      <c r="L130" s="3"/>
      <c r="M130" s="3"/>
      <c r="N130" s="3"/>
      <c r="O130" s="5">
        <v>309508.12259633007</v>
      </c>
      <c r="P130" s="3"/>
      <c r="Q130" s="6">
        <f>VLOOKUP(B130,'[5]Annex A'!$B$15:$K$251,10,FALSE)</f>
        <v>2039005.351551834</v>
      </c>
      <c r="R130" s="6">
        <f>VLOOKUP(B130,'[6]Annex A'!$B$15:$K$251,10,FALSE)</f>
        <v>2173684.8594160867</v>
      </c>
      <c r="T130" s="6">
        <v>242100</v>
      </c>
      <c r="U130" s="6">
        <v>620</v>
      </c>
      <c r="V130" s="6">
        <v>2345</v>
      </c>
      <c r="W130" s="3"/>
      <c r="X130" s="35">
        <v>424</v>
      </c>
      <c r="Y130" s="36">
        <f>VLOOKUP(B130,'[4]Comparison of MFG'!$B$7:$L$188,3,FALSE)</f>
        <v>434</v>
      </c>
      <c r="Z130" s="36">
        <f>VLOOKUP(B130,'[4]Comparison of MFG'!$B$7:$L$188,8,FALSE)</f>
        <v>456</v>
      </c>
      <c r="AB130" s="5"/>
    </row>
    <row r="131" spans="1:28" ht="12.75">
      <c r="A131" s="22" t="s">
        <v>107</v>
      </c>
      <c r="B131" s="3">
        <v>3413553</v>
      </c>
      <c r="C131" s="5">
        <v>222622.59</v>
      </c>
      <c r="D131" s="5">
        <v>1614838.4477085948</v>
      </c>
      <c r="E131" s="5">
        <v>15927.170000000002</v>
      </c>
      <c r="F131" s="5">
        <f t="shared" si="9"/>
        <v>1598911.277708595</v>
      </c>
      <c r="G131" s="5"/>
      <c r="H131" s="5"/>
      <c r="I131" s="6">
        <f t="shared" si="11"/>
        <v>0</v>
      </c>
      <c r="J131" s="5">
        <v>0</v>
      </c>
      <c r="K131" s="6">
        <f t="shared" si="10"/>
        <v>1821533.867708595</v>
      </c>
      <c r="L131" s="3"/>
      <c r="M131" s="3"/>
      <c r="N131" s="3"/>
      <c r="O131" s="5">
        <v>258848.14081731002</v>
      </c>
      <c r="P131" s="3"/>
      <c r="Q131" s="6">
        <f>VLOOKUP(B131,'[5]Annex A'!$B$15:$K$251,10,FALSE)</f>
        <v>1908090.2397660364</v>
      </c>
      <c r="R131" s="6">
        <f>VLOOKUP(B131,'[6]Annex A'!$B$15:$K$251,10,FALSE)</f>
        <v>1900362.4132563644</v>
      </c>
      <c r="T131" s="6">
        <v>154675</v>
      </c>
      <c r="U131" s="6">
        <v>0</v>
      </c>
      <c r="V131" s="6">
        <v>16415</v>
      </c>
      <c r="W131" s="3"/>
      <c r="X131" s="35">
        <v>347</v>
      </c>
      <c r="Y131" s="36">
        <f>VLOOKUP(B131,'[4]Comparison of MFG'!$B$7:$L$188,3,FALSE)</f>
        <v>346</v>
      </c>
      <c r="Z131" s="36">
        <f>VLOOKUP(B131,'[4]Comparison of MFG'!$B$7:$L$188,8,FALSE)</f>
        <v>338</v>
      </c>
      <c r="AB131" s="5"/>
    </row>
    <row r="132" spans="1:28" ht="12.75">
      <c r="A132" s="22" t="s">
        <v>108</v>
      </c>
      <c r="B132" s="3">
        <v>3413633</v>
      </c>
      <c r="C132" s="5">
        <v>66227.21759999999</v>
      </c>
      <c r="D132" s="5">
        <v>957174.1763981659</v>
      </c>
      <c r="E132" s="5">
        <v>9303.11</v>
      </c>
      <c r="F132" s="5">
        <f t="shared" si="9"/>
        <v>947871.0663981659</v>
      </c>
      <c r="G132" s="5"/>
      <c r="H132" s="5"/>
      <c r="I132" s="6">
        <f t="shared" si="11"/>
        <v>0</v>
      </c>
      <c r="J132" s="5">
        <v>0</v>
      </c>
      <c r="K132" s="6">
        <f t="shared" si="10"/>
        <v>1014098.2839981659</v>
      </c>
      <c r="L132" s="3"/>
      <c r="M132" s="3"/>
      <c r="N132" s="3"/>
      <c r="O132" s="5">
        <v>138758.41568112903</v>
      </c>
      <c r="P132" s="3"/>
      <c r="Q132" s="6">
        <f>VLOOKUP(B132,'[5]Annex A'!$B$15:$K$251,10,FALSE)</f>
        <v>1032288.0808935323</v>
      </c>
      <c r="R132" s="6">
        <f>VLOOKUP(B132,'[6]Annex A'!$B$15:$K$251,10,FALSE)</f>
        <v>1016501.1000211722</v>
      </c>
      <c r="T132" s="6">
        <v>115670</v>
      </c>
      <c r="U132" s="6">
        <v>0</v>
      </c>
      <c r="V132" s="6">
        <v>9380</v>
      </c>
      <c r="W132" s="3"/>
      <c r="X132" s="35">
        <v>201</v>
      </c>
      <c r="Y132" s="36">
        <f>VLOOKUP(B132,'[4]Comparison of MFG'!$B$7:$L$188,3,FALSE)</f>
        <v>191</v>
      </c>
      <c r="Z132" s="36">
        <f>VLOOKUP(B132,'[4]Comparison of MFG'!$B$7:$L$188,8,FALSE)</f>
        <v>184</v>
      </c>
      <c r="AB132" s="5"/>
    </row>
    <row r="133" spans="1:28" ht="12.75">
      <c r="A133" s="22" t="s">
        <v>109</v>
      </c>
      <c r="B133" s="3">
        <v>3413558</v>
      </c>
      <c r="C133" s="5">
        <v>0</v>
      </c>
      <c r="D133" s="5">
        <v>1304225.33676</v>
      </c>
      <c r="E133" s="5">
        <v>9556.35</v>
      </c>
      <c r="F133" s="5">
        <f t="shared" si="9"/>
        <v>1294668.98676</v>
      </c>
      <c r="G133" s="5"/>
      <c r="H133" s="5"/>
      <c r="I133" s="6">
        <f t="shared" si="11"/>
        <v>0</v>
      </c>
      <c r="J133" s="5">
        <v>0</v>
      </c>
      <c r="K133" s="6">
        <f t="shared" si="10"/>
        <v>1294668.98676</v>
      </c>
      <c r="L133" s="3"/>
      <c r="M133" s="3"/>
      <c r="N133" s="3"/>
      <c r="O133" s="5">
        <v>223421.90147979622</v>
      </c>
      <c r="P133" s="3"/>
      <c r="Q133" s="6">
        <f>VLOOKUP(B133,'[5]Annex A'!$B$15:$K$251,10,FALSE)</f>
        <v>1255592.7791537365</v>
      </c>
      <c r="R133" s="6">
        <f>VLOOKUP(B133,'[6]Annex A'!$B$15:$K$251,10,FALSE)</f>
        <v>1168300.0122561408</v>
      </c>
      <c r="T133" s="6">
        <v>82045</v>
      </c>
      <c r="U133" s="6">
        <v>0</v>
      </c>
      <c r="V133" s="6">
        <v>2345</v>
      </c>
      <c r="W133" s="3"/>
      <c r="X133" s="35">
        <v>210</v>
      </c>
      <c r="Y133" s="36">
        <f>VLOOKUP(B133,'[4]Comparison of MFG'!$B$7:$L$188,3,FALSE)</f>
        <v>192</v>
      </c>
      <c r="Z133" s="36">
        <f>VLOOKUP(B133,'[4]Comparison of MFG'!$B$7:$L$188,8,FALSE)</f>
        <v>174</v>
      </c>
      <c r="AB133" s="5"/>
    </row>
    <row r="134" spans="1:28" ht="12.75">
      <c r="A134" s="22" t="s">
        <v>110</v>
      </c>
      <c r="B134" s="3">
        <v>3412234</v>
      </c>
      <c r="C134" s="5">
        <v>313295.89499999996</v>
      </c>
      <c r="D134" s="5">
        <v>1944514.2488479668</v>
      </c>
      <c r="E134" s="5">
        <v>17371.3</v>
      </c>
      <c r="F134" s="5">
        <f t="shared" si="9"/>
        <v>1927142.9488479667</v>
      </c>
      <c r="G134" s="5"/>
      <c r="H134" s="5"/>
      <c r="I134" s="6">
        <f t="shared" si="11"/>
        <v>0</v>
      </c>
      <c r="J134" s="5">
        <v>0</v>
      </c>
      <c r="K134" s="6">
        <f t="shared" si="10"/>
        <v>2240438.8438479668</v>
      </c>
      <c r="L134" s="3"/>
      <c r="M134" s="3"/>
      <c r="N134" s="3"/>
      <c r="O134" s="5">
        <v>284646.7770508347</v>
      </c>
      <c r="P134" s="3"/>
      <c r="Q134" s="6">
        <f>VLOOKUP(B134,'[5]Annex A'!$B$15:$K$251,10,FALSE)</f>
        <v>2393853.567098442</v>
      </c>
      <c r="R134" s="6">
        <f>VLOOKUP(B134,'[6]Annex A'!$B$15:$K$251,10,FALSE)</f>
        <v>2445615.2279644855</v>
      </c>
      <c r="T134" s="6">
        <v>189645</v>
      </c>
      <c r="U134" s="6">
        <v>310</v>
      </c>
      <c r="V134" s="6">
        <v>2345</v>
      </c>
      <c r="W134" s="3"/>
      <c r="X134" s="35">
        <v>380</v>
      </c>
      <c r="Y134" s="36">
        <f>VLOOKUP(B134,'[4]Comparison of MFG'!$B$7:$L$188,3,FALSE)</f>
        <v>390</v>
      </c>
      <c r="Z134" s="36">
        <f>VLOOKUP(B134,'[4]Comparison of MFG'!$B$7:$L$188,8,FALSE)</f>
        <v>393</v>
      </c>
      <c r="AB134" s="5"/>
    </row>
    <row r="135" spans="1:28" ht="12.75">
      <c r="A135" s="22" t="s">
        <v>111</v>
      </c>
      <c r="B135" s="3">
        <v>3412233</v>
      </c>
      <c r="C135" s="5">
        <v>0</v>
      </c>
      <c r="D135" s="5">
        <v>1821872.567349677</v>
      </c>
      <c r="E135" s="5">
        <v>18698.54</v>
      </c>
      <c r="F135" s="5">
        <f t="shared" si="9"/>
        <v>1803174.027349677</v>
      </c>
      <c r="G135" s="5"/>
      <c r="H135" s="5"/>
      <c r="I135" s="6">
        <f t="shared" si="11"/>
        <v>0</v>
      </c>
      <c r="J135" s="5">
        <v>0</v>
      </c>
      <c r="K135" s="6">
        <f t="shared" si="10"/>
        <v>1803174.027349677</v>
      </c>
      <c r="L135" s="3"/>
      <c r="M135" s="3"/>
      <c r="N135" s="3"/>
      <c r="O135" s="5">
        <v>226215.08929093933</v>
      </c>
      <c r="P135" s="3"/>
      <c r="Q135" s="6">
        <f>VLOOKUP(B135,'[5]Annex A'!$B$15:$K$251,10,FALSE)</f>
        <v>1914658.5004113973</v>
      </c>
      <c r="R135" s="6">
        <f>VLOOKUP(B135,'[6]Annex A'!$B$15:$K$251,10,FALSE)</f>
        <v>1956838.1120861373</v>
      </c>
      <c r="T135" s="6">
        <v>122395</v>
      </c>
      <c r="U135" s="6">
        <v>310</v>
      </c>
      <c r="V135" s="6">
        <v>11725</v>
      </c>
      <c r="W135" s="3"/>
      <c r="X135" s="35">
        <v>414</v>
      </c>
      <c r="Y135" s="36">
        <f>VLOOKUP(B135,'[4]Comparison of MFG'!$B$7:$L$188,3,FALSE)</f>
        <v>415</v>
      </c>
      <c r="Z135" s="36">
        <f>VLOOKUP(B135,'[4]Comparison of MFG'!$B$7:$L$188,8,FALSE)</f>
        <v>417</v>
      </c>
      <c r="AB135" s="5"/>
    </row>
    <row r="136" spans="1:28" ht="12.75">
      <c r="A136" s="22" t="s">
        <v>112</v>
      </c>
      <c r="B136" s="3">
        <v>3413571</v>
      </c>
      <c r="C136" s="5">
        <v>81546.951</v>
      </c>
      <c r="D136" s="5">
        <v>2072201.8331128003</v>
      </c>
      <c r="E136" s="5">
        <v>18188.12</v>
      </c>
      <c r="F136" s="5">
        <f t="shared" si="9"/>
        <v>2054013.7131128001</v>
      </c>
      <c r="G136" s="5"/>
      <c r="H136" s="5"/>
      <c r="I136" s="6">
        <f t="shared" si="11"/>
        <v>0</v>
      </c>
      <c r="J136" s="5">
        <v>0</v>
      </c>
      <c r="K136" s="6">
        <f t="shared" si="10"/>
        <v>2135560.6641128003</v>
      </c>
      <c r="L136" s="3"/>
      <c r="M136" s="3"/>
      <c r="N136" s="3"/>
      <c r="O136" s="5">
        <v>326292.0529254566</v>
      </c>
      <c r="P136" s="3"/>
      <c r="Q136" s="6">
        <f>VLOOKUP(B136,'[5]Annex A'!$B$15:$K$251,10,FALSE)</f>
        <v>2159203.9095501774</v>
      </c>
      <c r="R136" s="6">
        <f>VLOOKUP(B136,'[6]Annex A'!$B$15:$K$251,10,FALSE)</f>
        <v>2126593.6766367513</v>
      </c>
      <c r="T136" s="6">
        <v>373910</v>
      </c>
      <c r="U136" s="6">
        <v>0</v>
      </c>
      <c r="V136" s="6">
        <v>0</v>
      </c>
      <c r="W136" s="3"/>
      <c r="X136" s="35">
        <v>392</v>
      </c>
      <c r="Y136" s="36">
        <f>VLOOKUP(B136,'[4]Comparison of MFG'!$B$7:$L$188,3,FALSE)</f>
        <v>375</v>
      </c>
      <c r="Z136" s="36">
        <f>VLOOKUP(B136,'[4]Comparison of MFG'!$B$7:$L$188,8,FALSE)</f>
        <v>362</v>
      </c>
      <c r="AB136" s="5"/>
    </row>
    <row r="137" spans="1:28" ht="12.75">
      <c r="A137" s="22" t="s">
        <v>113</v>
      </c>
      <c r="B137" s="3">
        <v>3413573</v>
      </c>
      <c r="C137" s="5">
        <v>80939.09999999999</v>
      </c>
      <c r="D137" s="5">
        <v>919098.12233167</v>
      </c>
      <c r="E137" s="5">
        <v>7197.49</v>
      </c>
      <c r="F137" s="5">
        <f t="shared" si="9"/>
        <v>911900.63233167</v>
      </c>
      <c r="G137" s="5"/>
      <c r="H137" s="5"/>
      <c r="I137" s="6">
        <f t="shared" si="11"/>
        <v>0</v>
      </c>
      <c r="J137" s="5">
        <v>0</v>
      </c>
      <c r="K137" s="6">
        <f t="shared" si="10"/>
        <v>992839.73233167</v>
      </c>
      <c r="L137" s="3"/>
      <c r="M137" s="3"/>
      <c r="N137" s="3"/>
      <c r="O137" s="5">
        <v>147057.96117036729</v>
      </c>
      <c r="P137" s="3"/>
      <c r="Q137" s="6">
        <f>VLOOKUP(B137,'[5]Annex A'!$B$15:$K$251,10,FALSE)</f>
        <v>991835.2551310613</v>
      </c>
      <c r="R137" s="6">
        <f>VLOOKUP(B137,'[6]Annex A'!$B$15:$K$251,10,FALSE)</f>
        <v>991229.9473370689</v>
      </c>
      <c r="T137" s="6">
        <v>49765</v>
      </c>
      <c r="U137" s="6">
        <v>0</v>
      </c>
      <c r="V137" s="6">
        <v>4690</v>
      </c>
      <c r="W137" s="3"/>
      <c r="X137" s="35">
        <v>159</v>
      </c>
      <c r="Y137" s="36">
        <f>VLOOKUP(B137,'[4]Comparison of MFG'!$B$7:$L$188,3,FALSE)</f>
        <v>150</v>
      </c>
      <c r="Z137" s="36">
        <f>VLOOKUP(B137,'[4]Comparison of MFG'!$B$7:$L$188,8,FALSE)</f>
        <v>147</v>
      </c>
      <c r="AB137" s="5"/>
    </row>
    <row r="138" spans="1:28" ht="12.75">
      <c r="A138" s="22" t="s">
        <v>212</v>
      </c>
      <c r="B138" s="25">
        <v>3412037</v>
      </c>
      <c r="C138" s="5">
        <v>131093.09999999998</v>
      </c>
      <c r="D138" s="5">
        <v>2345034.0428277333</v>
      </c>
      <c r="E138" s="5">
        <v>25899.73</v>
      </c>
      <c r="F138" s="5">
        <f t="shared" si="9"/>
        <v>2319134.3128277333</v>
      </c>
      <c r="G138" s="5"/>
      <c r="H138" s="5"/>
      <c r="I138" s="6">
        <f t="shared" si="11"/>
        <v>0</v>
      </c>
      <c r="J138" s="5">
        <v>0</v>
      </c>
      <c r="K138" s="6">
        <f t="shared" si="10"/>
        <v>2450227.4128277334</v>
      </c>
      <c r="L138" s="3"/>
      <c r="M138" s="3"/>
      <c r="N138" s="3"/>
      <c r="O138" s="5">
        <v>370789.0259594978</v>
      </c>
      <c r="P138" s="3"/>
      <c r="Q138" s="6">
        <f>VLOOKUP(B138,'[5]Annex A'!$B$15:$K$251,10,FALSE)</f>
        <v>2508308.5084401406</v>
      </c>
      <c r="R138" s="6">
        <f>VLOOKUP(B138,'[6]Annex A'!$B$15:$K$251,10,FALSE)</f>
        <v>2462230.7233283953</v>
      </c>
      <c r="T138" s="6">
        <v>273035</v>
      </c>
      <c r="U138" s="6">
        <v>310</v>
      </c>
      <c r="V138" s="6">
        <v>11725</v>
      </c>
      <c r="W138" s="3"/>
      <c r="X138" s="35">
        <v>568</v>
      </c>
      <c r="Y138" s="36">
        <f>VLOOKUP(B138,'[4]Comparison of MFG'!$B$7:$L$188,3,FALSE)</f>
        <v>547</v>
      </c>
      <c r="Z138" s="36">
        <f>VLOOKUP(B138,'[4]Comparison of MFG'!$B$7:$L$188,8,FALSE)</f>
        <v>526</v>
      </c>
      <c r="AB138" s="5"/>
    </row>
    <row r="139" spans="1:28" ht="12.75">
      <c r="A139" s="22" t="s">
        <v>114</v>
      </c>
      <c r="B139" s="3">
        <v>3413635</v>
      </c>
      <c r="C139" s="5">
        <v>0</v>
      </c>
      <c r="D139" s="5">
        <v>1500682.7035266429</v>
      </c>
      <c r="E139" s="5">
        <v>17469.37</v>
      </c>
      <c r="F139" s="5">
        <f t="shared" si="9"/>
        <v>1483213.3335266428</v>
      </c>
      <c r="G139" s="5"/>
      <c r="H139" s="5"/>
      <c r="I139" s="6">
        <f t="shared" si="11"/>
        <v>0</v>
      </c>
      <c r="J139" s="5">
        <v>0</v>
      </c>
      <c r="K139" s="6">
        <f t="shared" si="10"/>
        <v>1483213.3335266428</v>
      </c>
      <c r="L139" s="3"/>
      <c r="M139" s="3"/>
      <c r="N139" s="3"/>
      <c r="O139" s="5">
        <v>218767.08694665003</v>
      </c>
      <c r="P139" s="3"/>
      <c r="Q139" s="6">
        <f>VLOOKUP(B139,'[5]Annex A'!$B$15:$K$251,10,FALSE)</f>
        <v>1663997.8675255103</v>
      </c>
      <c r="R139" s="6">
        <f>VLOOKUP(B139,'[6]Annex A'!$B$15:$K$251,10,FALSE)</f>
        <v>1712298.2866151063</v>
      </c>
      <c r="T139" s="6">
        <v>52455</v>
      </c>
      <c r="U139" s="6">
        <v>0</v>
      </c>
      <c r="V139" s="6">
        <v>4690</v>
      </c>
      <c r="W139" s="3"/>
      <c r="X139" s="35">
        <v>392</v>
      </c>
      <c r="Y139" s="36">
        <f>VLOOKUP(B139,'[4]Comparison of MFG'!$B$7:$L$188,3,FALSE)</f>
        <v>401</v>
      </c>
      <c r="Z139" s="36">
        <f>VLOOKUP(B139,'[4]Comparison of MFG'!$B$7:$L$188,8,FALSE)</f>
        <v>406</v>
      </c>
      <c r="AB139" s="5"/>
    </row>
    <row r="140" spans="1:28" ht="12.75">
      <c r="A140" s="22" t="s">
        <v>115</v>
      </c>
      <c r="B140" s="3">
        <v>3413582</v>
      </c>
      <c r="C140" s="5">
        <v>75416.23499999999</v>
      </c>
      <c r="D140" s="5">
        <v>1163663.3211455299</v>
      </c>
      <c r="E140" s="5">
        <v>9352.97</v>
      </c>
      <c r="F140" s="5">
        <f t="shared" si="9"/>
        <v>1154310.35114553</v>
      </c>
      <c r="G140" s="5"/>
      <c r="H140" s="5"/>
      <c r="I140" s="6">
        <f t="shared" si="11"/>
        <v>0</v>
      </c>
      <c r="J140" s="5">
        <v>0</v>
      </c>
      <c r="K140" s="6">
        <f t="shared" si="10"/>
        <v>1229726.58614553</v>
      </c>
      <c r="L140" s="3"/>
      <c r="M140" s="3"/>
      <c r="N140" s="3"/>
      <c r="O140" s="5">
        <v>166821.0445961479</v>
      </c>
      <c r="P140" s="3"/>
      <c r="Q140" s="6">
        <f>VLOOKUP(B140,'[5]Annex A'!$B$15:$K$251,10,FALSE)</f>
        <v>1297392.8315028604</v>
      </c>
      <c r="R140" s="6">
        <f>VLOOKUP(B140,'[6]Annex A'!$B$15:$K$251,10,FALSE)</f>
        <v>1307564.9678263846</v>
      </c>
      <c r="T140" s="6">
        <v>123740</v>
      </c>
      <c r="U140" s="6">
        <v>0</v>
      </c>
      <c r="V140" s="6">
        <v>4690</v>
      </c>
      <c r="W140" s="3"/>
      <c r="X140" s="35">
        <v>202</v>
      </c>
      <c r="Y140" s="36">
        <f>VLOOKUP(B140,'[4]Comparison of MFG'!$B$7:$L$188,3,FALSE)</f>
        <v>203</v>
      </c>
      <c r="Z140" s="36">
        <f>VLOOKUP(B140,'[4]Comparison of MFG'!$B$7:$L$188,8,FALSE)</f>
        <v>201</v>
      </c>
      <c r="AB140" s="5"/>
    </row>
    <row r="141" spans="1:28" ht="12.75">
      <c r="A141" s="22" t="s">
        <v>116</v>
      </c>
      <c r="B141" s="3">
        <v>3413584</v>
      </c>
      <c r="C141" s="5">
        <v>0</v>
      </c>
      <c r="D141" s="5">
        <v>1905624.8218670604</v>
      </c>
      <c r="E141" s="5">
        <v>22440.25</v>
      </c>
      <c r="F141" s="5">
        <f t="shared" si="9"/>
        <v>1883184.5718670604</v>
      </c>
      <c r="G141" s="5"/>
      <c r="H141" s="5"/>
      <c r="I141" s="6">
        <f t="shared" si="11"/>
        <v>0</v>
      </c>
      <c r="J141" s="5">
        <v>0</v>
      </c>
      <c r="K141" s="6">
        <f t="shared" si="10"/>
        <v>1883184.5718670604</v>
      </c>
      <c r="L141" s="3"/>
      <c r="M141" s="3"/>
      <c r="N141" s="3"/>
      <c r="O141" s="5">
        <v>337058.21905863786</v>
      </c>
      <c r="P141" s="3"/>
      <c r="Q141" s="6">
        <f>VLOOKUP(B141,'[5]Annex A'!$B$15:$K$251,10,FALSE)</f>
        <v>2054447.7776000001</v>
      </c>
      <c r="R141" s="6">
        <f>VLOOKUP(B141,'[6]Annex A'!$B$15:$K$251,10,FALSE)</f>
        <v>2082521.1764030764</v>
      </c>
      <c r="T141" s="6">
        <v>130465</v>
      </c>
      <c r="U141" s="6">
        <v>2480</v>
      </c>
      <c r="V141" s="6">
        <v>11725</v>
      </c>
      <c r="W141" s="3"/>
      <c r="X141" s="35">
        <v>500</v>
      </c>
      <c r="Y141" s="36">
        <f>VLOOKUP(B141,'[4]Comparison of MFG'!$B$7:$L$188,3,FALSE)</f>
        <v>496</v>
      </c>
      <c r="Z141" s="36">
        <f>VLOOKUP(B141,'[4]Comparison of MFG'!$B$7:$L$188,8,FALSE)</f>
        <v>494</v>
      </c>
      <c r="AB141" s="5"/>
    </row>
    <row r="142" spans="1:28" ht="12.75">
      <c r="A142" s="22" t="s">
        <v>117</v>
      </c>
      <c r="B142" s="3">
        <v>3413606</v>
      </c>
      <c r="C142" s="5">
        <v>0</v>
      </c>
      <c r="D142" s="5">
        <v>1378131.7567440406</v>
      </c>
      <c r="E142" s="5">
        <v>16103.85</v>
      </c>
      <c r="F142" s="5">
        <f t="shared" si="9"/>
        <v>1362027.9067440405</v>
      </c>
      <c r="G142" s="5"/>
      <c r="H142" s="5"/>
      <c r="I142" s="6">
        <f t="shared" si="11"/>
        <v>0</v>
      </c>
      <c r="J142" s="5">
        <v>0</v>
      </c>
      <c r="K142" s="6">
        <f t="shared" si="10"/>
        <v>1362027.9067440405</v>
      </c>
      <c r="L142" s="3"/>
      <c r="M142" s="3"/>
      <c r="N142" s="3"/>
      <c r="O142" s="5">
        <v>187540.51242690373</v>
      </c>
      <c r="P142" s="3"/>
      <c r="Q142" s="6">
        <f>VLOOKUP(B142,'[5]Annex A'!$B$15:$K$251,10,FALSE)</f>
        <v>1479584.40315</v>
      </c>
      <c r="R142" s="6">
        <f>VLOOKUP(B142,'[6]Annex A'!$B$15:$K$251,10,FALSE)</f>
        <v>1493277.126961641</v>
      </c>
      <c r="T142" s="6">
        <v>63215</v>
      </c>
      <c r="U142" s="6">
        <v>310</v>
      </c>
      <c r="V142" s="6">
        <v>4690</v>
      </c>
      <c r="W142" s="3"/>
      <c r="X142" s="35">
        <v>360</v>
      </c>
      <c r="Y142" s="36">
        <f>VLOOKUP(B142,'[4]Comparison of MFG'!$B$7:$L$188,3,FALSE)</f>
        <v>357</v>
      </c>
      <c r="Z142" s="36">
        <f>VLOOKUP(B142,'[4]Comparison of MFG'!$B$7:$L$188,8,FALSE)</f>
        <v>354</v>
      </c>
      <c r="AB142" s="5"/>
    </row>
    <row r="143" spans="1:28" ht="12.75">
      <c r="A143" s="22" t="s">
        <v>118</v>
      </c>
      <c r="B143" s="3">
        <v>3413588</v>
      </c>
      <c r="C143" s="5">
        <v>114710.886</v>
      </c>
      <c r="D143" s="5">
        <v>989197.4994947072</v>
      </c>
      <c r="E143" s="5">
        <v>9648.43</v>
      </c>
      <c r="F143" s="5">
        <f t="shared" si="9"/>
        <v>979549.0694947072</v>
      </c>
      <c r="G143" s="5"/>
      <c r="H143" s="5"/>
      <c r="I143" s="6">
        <f t="shared" si="11"/>
        <v>0</v>
      </c>
      <c r="J143" s="5">
        <v>0</v>
      </c>
      <c r="K143" s="6">
        <f t="shared" si="10"/>
        <v>1094259.9554947072</v>
      </c>
      <c r="L143" s="3"/>
      <c r="M143" s="3"/>
      <c r="N143" s="3"/>
      <c r="O143" s="5">
        <v>154045.40117126604</v>
      </c>
      <c r="P143" s="3"/>
      <c r="Q143" s="6">
        <f>VLOOKUP(B143,'[5]Annex A'!$B$15:$K$251,10,FALSE)</f>
        <v>1145581.89067244</v>
      </c>
      <c r="R143" s="6">
        <f>VLOOKUP(B143,'[6]Annex A'!$B$15:$K$251,10,FALSE)</f>
        <v>1154993.6747061308</v>
      </c>
      <c r="T143" s="6">
        <v>72630</v>
      </c>
      <c r="U143" s="6">
        <v>0</v>
      </c>
      <c r="V143" s="6">
        <v>9380</v>
      </c>
      <c r="W143" s="3"/>
      <c r="X143" s="35">
        <v>213</v>
      </c>
      <c r="Y143" s="36">
        <f>VLOOKUP(B143,'[4]Comparison of MFG'!$B$7:$L$188,3,FALSE)</f>
        <v>212</v>
      </c>
      <c r="Z143" s="36">
        <f>VLOOKUP(B143,'[4]Comparison of MFG'!$B$7:$L$188,8,FALSE)</f>
        <v>210</v>
      </c>
      <c r="AB143" s="5"/>
    </row>
    <row r="144" spans="1:28" ht="12.75">
      <c r="A144" s="22" t="s">
        <v>119</v>
      </c>
      <c r="B144" s="3">
        <v>3413967</v>
      </c>
      <c r="C144" s="5">
        <v>134164.7475</v>
      </c>
      <c r="D144" s="5">
        <v>2172514.1304434445</v>
      </c>
      <c r="E144" s="5">
        <v>20821.329999999998</v>
      </c>
      <c r="F144" s="5">
        <f t="shared" si="9"/>
        <v>2151692.8004434444</v>
      </c>
      <c r="G144" s="5"/>
      <c r="H144" s="5"/>
      <c r="I144" s="6">
        <f t="shared" si="11"/>
        <v>0</v>
      </c>
      <c r="J144" s="5">
        <v>0</v>
      </c>
      <c r="K144" s="6">
        <f t="shared" si="10"/>
        <v>2285857.5479434445</v>
      </c>
      <c r="L144" s="3"/>
      <c r="M144" s="3"/>
      <c r="N144" s="3"/>
      <c r="O144" s="5">
        <v>331563.7565462778</v>
      </c>
      <c r="P144" s="3"/>
      <c r="Q144" s="6">
        <f>VLOOKUP(B144,'[5]Annex A'!$B$15:$K$251,10,FALSE)</f>
        <v>2419844.4977920023</v>
      </c>
      <c r="R144" s="6">
        <f>VLOOKUP(B144,'[6]Annex A'!$B$15:$K$251,10,FALSE)</f>
        <v>2474632.2094625784</v>
      </c>
      <c r="T144" s="6">
        <v>235375</v>
      </c>
      <c r="U144" s="6">
        <v>930</v>
      </c>
      <c r="V144" s="6">
        <v>2345</v>
      </c>
      <c r="W144" s="3"/>
      <c r="X144" s="35">
        <v>453</v>
      </c>
      <c r="Y144" s="36">
        <f>VLOOKUP(B144,'[4]Comparison of MFG'!$B$7:$L$188,3,FALSE)</f>
        <v>454</v>
      </c>
      <c r="Z144" s="36">
        <f>VLOOKUP(B144,'[4]Comparison of MFG'!$B$7:$L$188,8,FALSE)</f>
        <v>457</v>
      </c>
      <c r="AB144" s="5"/>
    </row>
    <row r="145" spans="1:28" ht="12.75">
      <c r="A145" s="22" t="s">
        <v>120</v>
      </c>
      <c r="B145" s="3">
        <v>3413963</v>
      </c>
      <c r="C145" s="5">
        <v>139953.771</v>
      </c>
      <c r="D145" s="5">
        <v>1603627.981271844</v>
      </c>
      <c r="E145" s="5">
        <v>14341.1</v>
      </c>
      <c r="F145" s="5">
        <f t="shared" si="9"/>
        <v>1589286.8812718438</v>
      </c>
      <c r="G145" s="5"/>
      <c r="H145" s="5"/>
      <c r="I145" s="6">
        <f t="shared" si="11"/>
        <v>0</v>
      </c>
      <c r="J145" s="5">
        <v>0</v>
      </c>
      <c r="K145" s="6">
        <f t="shared" si="10"/>
        <v>1729240.6522718437</v>
      </c>
      <c r="L145" s="3"/>
      <c r="M145" s="3"/>
      <c r="N145" s="3"/>
      <c r="O145" s="5">
        <v>228284.43444929778</v>
      </c>
      <c r="P145" s="3"/>
      <c r="Q145" s="6">
        <f>VLOOKUP(B145,'[5]Annex A'!$B$15:$K$251,10,FALSE)</f>
        <v>1763392.9104495542</v>
      </c>
      <c r="R145" s="6">
        <f>VLOOKUP(B145,'[6]Annex A'!$B$15:$K$251,10,FALSE)</f>
        <v>1745510.728204563</v>
      </c>
      <c r="T145" s="6">
        <v>182920</v>
      </c>
      <c r="U145" s="6">
        <v>0</v>
      </c>
      <c r="V145" s="6">
        <v>9380</v>
      </c>
      <c r="W145" s="3"/>
      <c r="X145" s="35">
        <v>310</v>
      </c>
      <c r="Y145" s="36">
        <f>VLOOKUP(B145,'[4]Comparison of MFG'!$B$7:$L$188,3,FALSE)</f>
        <v>300</v>
      </c>
      <c r="Z145" s="36">
        <f>VLOOKUP(B145,'[4]Comparison of MFG'!$B$7:$L$188,8,FALSE)</f>
        <v>291</v>
      </c>
      <c r="AB145" s="5"/>
    </row>
    <row r="146" spans="1:28" ht="12.75">
      <c r="A146" s="22" t="s">
        <v>121</v>
      </c>
      <c r="B146" s="3">
        <v>3413594</v>
      </c>
      <c r="C146" s="5">
        <v>109261.833</v>
      </c>
      <c r="D146" s="5">
        <v>1055508.4566750748</v>
      </c>
      <c r="E146" s="5">
        <v>10116.39</v>
      </c>
      <c r="F146" s="5">
        <f>SUM(D146-E146)</f>
        <v>1045392.0666750747</v>
      </c>
      <c r="G146" s="5"/>
      <c r="H146" s="5"/>
      <c r="I146" s="6">
        <f t="shared" si="11"/>
        <v>0</v>
      </c>
      <c r="J146" s="5">
        <v>0</v>
      </c>
      <c r="K146" s="6">
        <f t="shared" si="10"/>
        <v>1154653.8996750747</v>
      </c>
      <c r="L146" s="3"/>
      <c r="M146" s="3"/>
      <c r="N146" s="3"/>
      <c r="O146" s="5">
        <v>133348.09061517857</v>
      </c>
      <c r="P146" s="3"/>
      <c r="Q146" s="6">
        <f>VLOOKUP(B146,'[5]Annex A'!$B$15:$K$251,10,FALSE)</f>
        <v>1199753.7874234747</v>
      </c>
      <c r="R146" s="6">
        <f>VLOOKUP(B146,'[6]Annex A'!$B$15:$K$251,10,FALSE)</f>
        <v>1204398.2362925988</v>
      </c>
      <c r="T146" s="6">
        <v>65905</v>
      </c>
      <c r="U146" s="6">
        <v>0</v>
      </c>
      <c r="V146" s="6">
        <v>9380</v>
      </c>
      <c r="W146" s="3"/>
      <c r="X146" s="35">
        <v>224</v>
      </c>
      <c r="Y146" s="36">
        <f>VLOOKUP(B146,'[4]Comparison of MFG'!$B$7:$L$188,3,FALSE)</f>
        <v>221</v>
      </c>
      <c r="Z146" s="36">
        <f>VLOOKUP(B146,'[4]Comparison of MFG'!$B$7:$L$188,8,FALSE)</f>
        <v>218</v>
      </c>
      <c r="AB146" s="5"/>
    </row>
    <row r="147" spans="1:26" ht="12.75">
      <c r="A147" s="29" t="s">
        <v>7</v>
      </c>
      <c r="B147" s="4" t="s">
        <v>7</v>
      </c>
      <c r="C147" s="15" t="s">
        <v>7</v>
      </c>
      <c r="D147" s="14" t="s">
        <v>7</v>
      </c>
      <c r="E147" s="14" t="s">
        <v>7</v>
      </c>
      <c r="F147" s="14" t="s">
        <v>7</v>
      </c>
      <c r="G147" s="15" t="s">
        <v>7</v>
      </c>
      <c r="H147" s="15" t="s">
        <v>7</v>
      </c>
      <c r="I147" s="15" t="s">
        <v>7</v>
      </c>
      <c r="J147" s="14" t="s">
        <v>7</v>
      </c>
      <c r="K147" s="15" t="s">
        <v>7</v>
      </c>
      <c r="L147" s="3"/>
      <c r="M147" s="15" t="s">
        <v>7</v>
      </c>
      <c r="N147" s="3"/>
      <c r="O147" s="15" t="s">
        <v>7</v>
      </c>
      <c r="P147" s="3"/>
      <c r="Q147" s="15" t="s">
        <v>7</v>
      </c>
      <c r="R147" s="15" t="s">
        <v>7</v>
      </c>
      <c r="T147" s="15" t="s">
        <v>7</v>
      </c>
      <c r="U147" s="15" t="s">
        <v>7</v>
      </c>
      <c r="V147" s="15" t="s">
        <v>7</v>
      </c>
      <c r="W147" s="3"/>
      <c r="X147" s="10" t="s">
        <v>7</v>
      </c>
      <c r="Y147" s="10" t="s">
        <v>7</v>
      </c>
      <c r="Z147" s="10" t="s">
        <v>7</v>
      </c>
    </row>
    <row r="148" spans="1:26" ht="12.75">
      <c r="A148" s="22" t="s">
        <v>122</v>
      </c>
      <c r="C148" s="5">
        <f aca="true" t="shared" si="12" ref="C148:K148">SUM(C103:C146)</f>
        <v>3133369.377</v>
      </c>
      <c r="D148" s="5">
        <f t="shared" si="12"/>
        <v>58573247.748528056</v>
      </c>
      <c r="E148" s="5">
        <f t="shared" si="12"/>
        <v>584309.0498944827</v>
      </c>
      <c r="F148" s="5">
        <f t="shared" si="12"/>
        <v>57988938.69863357</v>
      </c>
      <c r="G148" s="6">
        <f t="shared" si="12"/>
        <v>189666.6666666667</v>
      </c>
      <c r="H148" s="6">
        <f t="shared" si="12"/>
        <v>131511.12993358338</v>
      </c>
      <c r="I148" s="6">
        <f t="shared" si="12"/>
        <v>321177.79660025006</v>
      </c>
      <c r="J148" s="5">
        <f t="shared" si="12"/>
        <v>0</v>
      </c>
      <c r="K148" s="5">
        <f t="shared" si="12"/>
        <v>61443485.87223381</v>
      </c>
      <c r="L148" s="3"/>
      <c r="M148" s="5">
        <f>SUM(M103:M146)</f>
        <v>52000</v>
      </c>
      <c r="N148" s="3"/>
      <c r="O148" s="5">
        <f>SUM(O103:O146)</f>
        <v>9034455.138799895</v>
      </c>
      <c r="P148" s="3"/>
      <c r="Q148" s="5">
        <f>SUM(Q103:Q146)</f>
        <v>65809749.795215935</v>
      </c>
      <c r="R148" s="5">
        <f>SUM(R103:R146)</f>
        <v>66202087.66279576</v>
      </c>
      <c r="T148" s="5">
        <f>SUM(T103:T146)</f>
        <v>5536020</v>
      </c>
      <c r="U148" s="5">
        <f>SUM(U103:U146)</f>
        <v>8680</v>
      </c>
      <c r="V148" s="5">
        <f>SUM(V103:V146)</f>
        <v>199325</v>
      </c>
      <c r="W148" s="3"/>
      <c r="X148" s="11">
        <f>SUM(X103:X146)</f>
        <v>13021.25</v>
      </c>
      <c r="Y148" s="11">
        <f>SUM(Y103:Y146)</f>
        <v>12930.25</v>
      </c>
      <c r="Z148" s="11">
        <f>SUM(Z103:Z146)</f>
        <v>12805</v>
      </c>
    </row>
    <row r="149" spans="1:26" ht="12.75">
      <c r="A149" s="29" t="s">
        <v>7</v>
      </c>
      <c r="B149" s="4" t="s">
        <v>7</v>
      </c>
      <c r="C149" s="15" t="s">
        <v>7</v>
      </c>
      <c r="D149" s="14" t="s">
        <v>7</v>
      </c>
      <c r="E149" s="14" t="s">
        <v>7</v>
      </c>
      <c r="F149" s="14" t="s">
        <v>7</v>
      </c>
      <c r="G149" s="15" t="s">
        <v>7</v>
      </c>
      <c r="H149" s="15" t="s">
        <v>7</v>
      </c>
      <c r="I149" s="15" t="s">
        <v>7</v>
      </c>
      <c r="J149" s="14" t="s">
        <v>7</v>
      </c>
      <c r="K149" s="15" t="s">
        <v>7</v>
      </c>
      <c r="L149" s="3"/>
      <c r="M149" s="15" t="s">
        <v>7</v>
      </c>
      <c r="N149" s="3"/>
      <c r="O149" s="15" t="s">
        <v>7</v>
      </c>
      <c r="P149" s="3"/>
      <c r="Q149" s="15" t="s">
        <v>7</v>
      </c>
      <c r="R149" s="15" t="s">
        <v>7</v>
      </c>
      <c r="T149" s="15" t="s">
        <v>7</v>
      </c>
      <c r="U149" s="15" t="s">
        <v>7</v>
      </c>
      <c r="V149" s="15" t="s">
        <v>7</v>
      </c>
      <c r="W149" s="3"/>
      <c r="X149" s="10" t="s">
        <v>7</v>
      </c>
      <c r="Y149" s="10" t="s">
        <v>7</v>
      </c>
      <c r="Z149" s="10" t="s">
        <v>7</v>
      </c>
    </row>
    <row r="150" spans="1:26" ht="12.75">
      <c r="A150" s="22" t="s">
        <v>67</v>
      </c>
      <c r="C150" s="6"/>
      <c r="D150" s="5"/>
      <c r="E150" s="5"/>
      <c r="F150" s="5"/>
      <c r="G150" s="6"/>
      <c r="H150" s="6"/>
      <c r="I150" s="6"/>
      <c r="J150" s="5"/>
      <c r="K150" s="6"/>
      <c r="L150" s="3"/>
      <c r="M150" s="3"/>
      <c r="N150" s="3"/>
      <c r="O150" s="6"/>
      <c r="P150" s="3"/>
      <c r="Q150" s="6"/>
      <c r="R150" s="6"/>
      <c r="T150" s="6"/>
      <c r="U150" s="6"/>
      <c r="V150" s="6"/>
      <c r="W150" s="3"/>
      <c r="X150" s="12"/>
      <c r="Y150" s="12"/>
      <c r="Z150" s="12"/>
    </row>
    <row r="151" spans="1:26" ht="12.75">
      <c r="A151" s="22" t="s">
        <v>123</v>
      </c>
      <c r="C151" s="6"/>
      <c r="D151" s="5"/>
      <c r="E151" s="5"/>
      <c r="F151" s="5"/>
      <c r="G151" s="6"/>
      <c r="H151" s="6"/>
      <c r="I151" s="6"/>
      <c r="J151" s="5"/>
      <c r="K151" s="6"/>
      <c r="L151" s="3"/>
      <c r="M151" s="3"/>
      <c r="N151" s="3"/>
      <c r="O151" s="6"/>
      <c r="P151" s="3"/>
      <c r="Q151" s="6"/>
      <c r="R151" s="6"/>
      <c r="T151" s="6"/>
      <c r="U151" s="6"/>
      <c r="V151" s="6"/>
      <c r="W151" s="3"/>
      <c r="X151" s="12"/>
      <c r="Y151" s="12"/>
      <c r="Z151" s="12"/>
    </row>
    <row r="152" spans="1:28" ht="12.75">
      <c r="A152" s="22" t="s">
        <v>124</v>
      </c>
      <c r="B152" s="3">
        <v>3413956</v>
      </c>
      <c r="C152" s="5">
        <v>142200.44999999998</v>
      </c>
      <c r="D152" s="5">
        <v>1610926.8</v>
      </c>
      <c r="E152" s="5">
        <v>18978.72</v>
      </c>
      <c r="F152" s="5">
        <f>SUM(D152-E152)</f>
        <v>1591948.08</v>
      </c>
      <c r="G152" s="5"/>
      <c r="H152" s="5"/>
      <c r="I152" s="6">
        <f>SUM(G152:H152)</f>
        <v>0</v>
      </c>
      <c r="J152" s="5">
        <v>0</v>
      </c>
      <c r="K152" s="6">
        <f>SUM(C152,F152,I152,J152)</f>
        <v>1734148.53</v>
      </c>
      <c r="L152" s="3"/>
      <c r="M152" s="3"/>
      <c r="N152" s="3"/>
      <c r="O152" s="5">
        <v>235718.04165036973</v>
      </c>
      <c r="P152" s="3"/>
      <c r="Q152" s="6">
        <f>VLOOKUP(B152,'[5]Annex A'!$B$15:$K$251,10,FALSE)</f>
        <v>1901313.0846042153</v>
      </c>
      <c r="R152" s="6">
        <f>VLOOKUP(B152,'[6]Annex A'!$B$15:$K$251,10,FALSE)</f>
        <v>1923919.0415016979</v>
      </c>
      <c r="T152" s="6">
        <v>48420</v>
      </c>
      <c r="U152" s="6">
        <v>930</v>
      </c>
      <c r="V152" s="6">
        <v>18760</v>
      </c>
      <c r="W152" s="3"/>
      <c r="X152" s="35">
        <v>427</v>
      </c>
      <c r="Y152" s="36">
        <f>VLOOKUP(B152,'[4]Comparison of MFG'!$B$7:$L$188,3,FALSE)</f>
        <v>423</v>
      </c>
      <c r="Z152" s="36">
        <f>VLOOKUP(B152,'[4]Comparison of MFG'!$B$7:$L$188,8,FALSE)</f>
        <v>421</v>
      </c>
      <c r="AB152" s="5"/>
    </row>
    <row r="153" spans="1:28" ht="12.75">
      <c r="A153" s="22" t="s">
        <v>125</v>
      </c>
      <c r="B153" s="3">
        <v>3413964</v>
      </c>
      <c r="C153" s="5">
        <v>69580.06499999999</v>
      </c>
      <c r="D153" s="5">
        <v>1088771.0548615202</v>
      </c>
      <c r="E153" s="5">
        <v>7954.84</v>
      </c>
      <c r="F153" s="5">
        <f>SUM(D153-E153)</f>
        <v>1080816.21486152</v>
      </c>
      <c r="G153" s="5"/>
      <c r="H153" s="5"/>
      <c r="I153" s="6">
        <f>SUM(G153:H153)</f>
        <v>0</v>
      </c>
      <c r="J153" s="5">
        <v>0</v>
      </c>
      <c r="K153" s="6">
        <f>SUM(C153,F153,I153,J153)</f>
        <v>1150396.27986152</v>
      </c>
      <c r="L153" s="3"/>
      <c r="M153" s="3"/>
      <c r="N153" s="3"/>
      <c r="O153" s="5">
        <v>122613.61261597926</v>
      </c>
      <c r="P153" s="3"/>
      <c r="Q153" s="6">
        <f>VLOOKUP(B153,'[5]Annex A'!$B$15:$K$251,10,FALSE)</f>
        <v>1246811.8039488916</v>
      </c>
      <c r="R153" s="6">
        <f>VLOOKUP(B153,'[6]Annex A'!$B$15:$K$251,10,FALSE)</f>
        <v>1290685.9487756768</v>
      </c>
      <c r="T153" s="6">
        <v>123740</v>
      </c>
      <c r="U153" s="6">
        <v>0</v>
      </c>
      <c r="V153" s="6">
        <v>0</v>
      </c>
      <c r="W153" s="3"/>
      <c r="X153" s="35">
        <v>169</v>
      </c>
      <c r="Y153" s="36">
        <f>VLOOKUP(B153,'[4]Comparison of MFG'!$B$7:$L$188,3,FALSE)</f>
        <v>177</v>
      </c>
      <c r="Z153" s="36">
        <f>VLOOKUP(B153,'[4]Comparison of MFG'!$B$7:$L$188,8,FALSE)</f>
        <v>181</v>
      </c>
      <c r="AB153" s="5"/>
    </row>
    <row r="154" spans="1:26" ht="12.75">
      <c r="A154" s="22"/>
      <c r="C154" s="6"/>
      <c r="D154" s="5"/>
      <c r="E154" s="5"/>
      <c r="F154" s="5"/>
      <c r="G154" s="6"/>
      <c r="H154" s="6"/>
      <c r="I154" s="6"/>
      <c r="J154" s="5"/>
      <c r="K154" s="6"/>
      <c r="L154" s="3"/>
      <c r="M154" s="3"/>
      <c r="N154" s="3"/>
      <c r="O154" s="6"/>
      <c r="P154" s="3"/>
      <c r="Q154" s="6"/>
      <c r="R154" s="6"/>
      <c r="W154" s="3"/>
      <c r="X154" s="12"/>
      <c r="Y154" s="12"/>
      <c r="Z154" s="12"/>
    </row>
    <row r="155" spans="1:26" ht="12.75">
      <c r="A155" s="22" t="s">
        <v>67</v>
      </c>
      <c r="C155" s="6"/>
      <c r="D155" s="5"/>
      <c r="E155" s="5"/>
      <c r="F155" s="5"/>
      <c r="G155" s="6"/>
      <c r="H155" s="6"/>
      <c r="I155" s="6"/>
      <c r="J155" s="5"/>
      <c r="K155" s="6"/>
      <c r="L155" s="3"/>
      <c r="M155" s="3"/>
      <c r="N155" s="3"/>
      <c r="O155" s="6"/>
      <c r="P155" s="3"/>
      <c r="Q155" s="6"/>
      <c r="R155" s="6"/>
      <c r="W155" s="3"/>
      <c r="X155" s="12"/>
      <c r="Y155" s="12"/>
      <c r="Z155" s="12"/>
    </row>
    <row r="156" spans="1:26" ht="12.75">
      <c r="A156" s="22" t="s">
        <v>126</v>
      </c>
      <c r="C156" s="6"/>
      <c r="D156" s="5"/>
      <c r="E156" s="5"/>
      <c r="F156" s="5"/>
      <c r="G156" s="6"/>
      <c r="H156" s="6"/>
      <c r="I156" s="6"/>
      <c r="J156" s="5"/>
      <c r="K156" s="6"/>
      <c r="L156" s="3"/>
      <c r="M156" s="3"/>
      <c r="N156" s="3"/>
      <c r="O156" s="6"/>
      <c r="P156" s="3"/>
      <c r="Q156" s="6"/>
      <c r="R156" s="6"/>
      <c r="T156" s="6"/>
      <c r="U156" s="6"/>
      <c r="V156" s="6"/>
      <c r="W156" s="3"/>
      <c r="X156" s="12"/>
      <c r="Y156" s="12"/>
      <c r="Z156" s="12"/>
    </row>
    <row r="157" spans="1:28" ht="12.75">
      <c r="A157" s="22" t="s">
        <v>127</v>
      </c>
      <c r="B157" s="3">
        <v>3415200</v>
      </c>
      <c r="C157" s="5">
        <v>0</v>
      </c>
      <c r="D157" s="5">
        <v>1663212.48955723</v>
      </c>
      <c r="E157" s="5">
        <v>18892.47</v>
      </c>
      <c r="F157" s="5">
        <f>SUM(D157-E157)</f>
        <v>1644320.01955723</v>
      </c>
      <c r="G157" s="5"/>
      <c r="H157" s="5"/>
      <c r="I157" s="6">
        <f>SUM(G157:H157)</f>
        <v>0</v>
      </c>
      <c r="J157" s="5">
        <v>0</v>
      </c>
      <c r="K157" s="6">
        <f>SUM(C157,F157,I157,J157)</f>
        <v>1644320.01955723</v>
      </c>
      <c r="L157" s="3"/>
      <c r="M157" s="3"/>
      <c r="N157" s="3"/>
      <c r="O157" s="5">
        <v>279686.06651224813</v>
      </c>
      <c r="P157" s="3"/>
      <c r="Q157" s="6">
        <f>VLOOKUP(B157,'[5]Annex A'!$B$15:$K$251,10,FALSE)</f>
        <v>1809844.2056163687</v>
      </c>
      <c r="R157" s="6">
        <f>VLOOKUP(B157,'[6]Annex A'!$B$15:$K$251,10,FALSE)</f>
        <v>1853274.7687865603</v>
      </c>
      <c r="T157" s="6">
        <v>24210</v>
      </c>
      <c r="U157" s="6">
        <v>0</v>
      </c>
      <c r="V157" s="6">
        <v>9380</v>
      </c>
      <c r="W157" s="3"/>
      <c r="X157" s="35">
        <v>427</v>
      </c>
      <c r="Y157" s="36">
        <f>VLOOKUP(B157,'[4]Comparison of MFG'!$B$7:$L$188,3,FALSE)</f>
        <v>426</v>
      </c>
      <c r="Z157" s="36">
        <f>VLOOKUP(B157,'[4]Comparison of MFG'!$B$7:$L$188,8,FALSE)</f>
        <v>429</v>
      </c>
      <c r="AB157" s="5"/>
    </row>
    <row r="158" spans="1:26" ht="12.75">
      <c r="A158" s="29" t="s">
        <v>7</v>
      </c>
      <c r="B158" s="4" t="s">
        <v>7</v>
      </c>
      <c r="C158" s="15" t="s">
        <v>7</v>
      </c>
      <c r="D158" s="14" t="s">
        <v>7</v>
      </c>
      <c r="E158" s="14" t="s">
        <v>7</v>
      </c>
      <c r="F158" s="14" t="s">
        <v>7</v>
      </c>
      <c r="G158" s="15" t="s">
        <v>7</v>
      </c>
      <c r="H158" s="15" t="s">
        <v>7</v>
      </c>
      <c r="I158" s="15" t="s">
        <v>7</v>
      </c>
      <c r="J158" s="14" t="s">
        <v>7</v>
      </c>
      <c r="K158" s="15" t="s">
        <v>7</v>
      </c>
      <c r="L158" s="3"/>
      <c r="M158" s="15" t="s">
        <v>7</v>
      </c>
      <c r="N158" s="3"/>
      <c r="O158" s="15" t="s">
        <v>7</v>
      </c>
      <c r="P158" s="3"/>
      <c r="Q158" s="15" t="s">
        <v>7</v>
      </c>
      <c r="R158" s="15" t="s">
        <v>7</v>
      </c>
      <c r="T158" s="15" t="s">
        <v>7</v>
      </c>
      <c r="U158" s="15" t="s">
        <v>7</v>
      </c>
      <c r="V158" s="15" t="s">
        <v>7</v>
      </c>
      <c r="W158" s="3"/>
      <c r="X158" s="10" t="s">
        <v>7</v>
      </c>
      <c r="Y158" s="10" t="s">
        <v>7</v>
      </c>
      <c r="Z158" s="10" t="s">
        <v>7</v>
      </c>
    </row>
    <row r="159" spans="1:26" ht="12.75">
      <c r="A159" s="22" t="s">
        <v>180</v>
      </c>
      <c r="C159" s="5">
        <f aca="true" t="shared" si="13" ref="C159:K159">SUM(C21,C81,C90,C99,C148,C152,C153,C157)</f>
        <v>12173627.615958067</v>
      </c>
      <c r="D159" s="5">
        <f t="shared" si="13"/>
        <v>160992524.3918101</v>
      </c>
      <c r="E159" s="5">
        <f t="shared" si="13"/>
        <v>1594065.8004540026</v>
      </c>
      <c r="F159" s="5">
        <f t="shared" si="13"/>
        <v>159398458.59135607</v>
      </c>
      <c r="G159" s="6">
        <f t="shared" si="13"/>
        <v>1243999.6666666667</v>
      </c>
      <c r="H159" s="6">
        <f t="shared" si="13"/>
        <v>1072153.1259853186</v>
      </c>
      <c r="I159" s="6">
        <f t="shared" si="13"/>
        <v>2316152.7926519853</v>
      </c>
      <c r="J159" s="5">
        <f t="shared" si="13"/>
        <v>0</v>
      </c>
      <c r="K159" s="5">
        <f t="shared" si="13"/>
        <v>173888238.9999661</v>
      </c>
      <c r="L159" s="3"/>
      <c r="M159" s="5">
        <f>SUM(M21,M81,M90,M99,M148,M152,M153,M157)</f>
        <v>416000</v>
      </c>
      <c r="N159" s="3"/>
      <c r="O159" s="5">
        <f>SUM(O21,O81,O90,O99,O148,O152,O153,O157)</f>
        <v>24345434.279952258</v>
      </c>
      <c r="P159" s="3"/>
      <c r="Q159" s="5">
        <f>SUM(Q21,Q81,Q90,Q99,Q148,Q152,Q153,Q157)</f>
        <v>186659921.50924408</v>
      </c>
      <c r="R159" s="5">
        <f>SUM(R21,R81,R90,R99,R148,R152,R153,R157)</f>
        <v>189399174.97541225</v>
      </c>
      <c r="T159" s="5">
        <f>SUM(T21,T81,T90,T99,T148,T152,T153,T157)</f>
        <v>15507177.5</v>
      </c>
      <c r="U159" s="5">
        <f>SUM(U21,U81,U90,U99,U148,U152,U153,U157)</f>
        <v>29760</v>
      </c>
      <c r="V159" s="5">
        <f>SUM(V21,V81,V90,V99,V148,V152,V153,V157)</f>
        <v>684740</v>
      </c>
      <c r="W159" s="3"/>
      <c r="X159" s="11">
        <f>SUM(X21,X81,X90,X99,X148,X152,X153,X157)</f>
        <v>35088.916666666664</v>
      </c>
      <c r="Y159" s="11">
        <f>SUM(Y21,Y81,Y90,Y99,Y148,Y152,Y153,Y157)</f>
        <v>35231.92</v>
      </c>
      <c r="Z159" s="11">
        <f>SUM(Z21,Z81,Z90,Z99,Z148,Z152,Z153,Z157)</f>
        <v>35239</v>
      </c>
    </row>
    <row r="160" spans="1:26" ht="12.75">
      <c r="A160" s="29" t="s">
        <v>7</v>
      </c>
      <c r="B160" s="4" t="s">
        <v>7</v>
      </c>
      <c r="C160" s="15" t="s">
        <v>7</v>
      </c>
      <c r="D160" s="14" t="s">
        <v>7</v>
      </c>
      <c r="E160" s="14" t="s">
        <v>7</v>
      </c>
      <c r="F160" s="14" t="s">
        <v>7</v>
      </c>
      <c r="G160" s="15" t="s">
        <v>7</v>
      </c>
      <c r="H160" s="15" t="s">
        <v>7</v>
      </c>
      <c r="I160" s="15" t="s">
        <v>7</v>
      </c>
      <c r="J160" s="14" t="s">
        <v>7</v>
      </c>
      <c r="K160" s="15" t="s">
        <v>7</v>
      </c>
      <c r="L160" s="3"/>
      <c r="M160" s="15" t="s">
        <v>7</v>
      </c>
      <c r="N160" s="3"/>
      <c r="O160" s="15" t="s">
        <v>7</v>
      </c>
      <c r="P160" s="3"/>
      <c r="Q160" s="15" t="s">
        <v>7</v>
      </c>
      <c r="R160" s="15" t="s">
        <v>7</v>
      </c>
      <c r="T160" s="15" t="s">
        <v>7</v>
      </c>
      <c r="U160" s="15" t="s">
        <v>7</v>
      </c>
      <c r="V160" s="15" t="s">
        <v>7</v>
      </c>
      <c r="W160" s="3"/>
      <c r="X160" s="10" t="s">
        <v>7</v>
      </c>
      <c r="Y160" s="10" t="s">
        <v>7</v>
      </c>
      <c r="Z160" s="10" t="s">
        <v>7</v>
      </c>
    </row>
    <row r="161" spans="1:16" ht="12.75">
      <c r="A161" s="22" t="s">
        <v>128</v>
      </c>
      <c r="D161" s="5"/>
      <c r="E161" s="5"/>
      <c r="F161" s="5"/>
      <c r="G161" s="6"/>
      <c r="H161" s="6"/>
      <c r="I161" s="6"/>
      <c r="J161" s="5"/>
      <c r="K161" s="5"/>
      <c r="L161" s="3"/>
      <c r="M161" s="3"/>
      <c r="N161" s="3"/>
      <c r="P161" s="3"/>
    </row>
    <row r="162" spans="1:16" ht="12.75">
      <c r="A162" s="22"/>
      <c r="D162" s="5"/>
      <c r="E162" s="5"/>
      <c r="F162" s="5"/>
      <c r="G162" s="6"/>
      <c r="H162" s="6"/>
      <c r="I162" s="6"/>
      <c r="J162" s="5"/>
      <c r="K162" s="5"/>
      <c r="L162" s="3"/>
      <c r="M162" s="3"/>
      <c r="N162" s="3"/>
      <c r="P162" s="3"/>
    </row>
    <row r="163" spans="1:34" ht="12.75" customHeight="1">
      <c r="A163" s="22" t="s">
        <v>129</v>
      </c>
      <c r="B163" s="3">
        <v>3414421</v>
      </c>
      <c r="C163" s="6">
        <v>0</v>
      </c>
      <c r="D163" s="5">
        <v>8501324.715764146</v>
      </c>
      <c r="E163" s="5">
        <v>27308.01</v>
      </c>
      <c r="F163" s="5">
        <f aca="true" t="shared" si="14" ref="F163:F168">SUM(D163-E163)</f>
        <v>8474016.705764147</v>
      </c>
      <c r="G163" s="5">
        <f>12500-M163</f>
        <v>7500</v>
      </c>
      <c r="H163" s="5">
        <v>1172</v>
      </c>
      <c r="I163" s="6">
        <f aca="true" t="shared" si="15" ref="I163:I168">SUM(G163:H163)</f>
        <v>8672</v>
      </c>
      <c r="J163" s="6">
        <v>1397636</v>
      </c>
      <c r="K163" s="6">
        <f aca="true" t="shared" si="16" ref="K163:K168">SUM(C163,F163,I163,J163)</f>
        <v>9880324.705764147</v>
      </c>
      <c r="L163" s="3"/>
      <c r="M163" s="6">
        <f>3*4000/12*5</f>
        <v>5000</v>
      </c>
      <c r="N163" s="3"/>
      <c r="O163" s="5">
        <v>1098823.7581821303</v>
      </c>
      <c r="P163" s="3"/>
      <c r="Q163" s="6">
        <f>VLOOKUP(B163,'[5]Annex A'!$B$15:$K$251,10,FALSE)</f>
        <v>10436290.74061065</v>
      </c>
      <c r="R163" s="6">
        <f>VLOOKUP(B163,'[6]Annex A'!$B$15:$K$251,10,FALSE)</f>
        <v>10783888.954229496</v>
      </c>
      <c r="T163" s="6">
        <v>818435</v>
      </c>
      <c r="U163" s="6">
        <v>1550</v>
      </c>
      <c r="V163" s="6">
        <v>7035</v>
      </c>
      <c r="W163" s="3"/>
      <c r="X163" s="35">
        <v>1307</v>
      </c>
      <c r="Y163" s="36">
        <f>VLOOKUP(B163,'[4]Comparison of MFG'!$B$7:$L$188,3,FALSE)</f>
        <v>1309</v>
      </c>
      <c r="Z163" s="36">
        <f>VLOOKUP(B163,'[4]Comparison of MFG'!$B$7:$L$188,8,FALSE)</f>
        <v>1336</v>
      </c>
      <c r="AB163" s="5"/>
      <c r="AC163" s="5"/>
      <c r="AD163" s="5"/>
      <c r="AF163" s="5"/>
      <c r="AG163" s="5"/>
      <c r="AH163" s="5"/>
    </row>
    <row r="164" spans="1:34" ht="12.75">
      <c r="A164" s="22" t="s">
        <v>130</v>
      </c>
      <c r="B164" s="3">
        <v>3414425</v>
      </c>
      <c r="C164" s="6">
        <v>0</v>
      </c>
      <c r="D164" s="5">
        <v>6427045.118177797</v>
      </c>
      <c r="E164" s="5">
        <v>21111.26</v>
      </c>
      <c r="F164" s="5">
        <f t="shared" si="14"/>
        <v>6405933.858177797</v>
      </c>
      <c r="G164" s="5"/>
      <c r="H164" s="5"/>
      <c r="I164" s="6">
        <f t="shared" si="15"/>
        <v>0</v>
      </c>
      <c r="J164" s="6">
        <v>1302010</v>
      </c>
      <c r="K164" s="6">
        <f t="shared" si="16"/>
        <v>7707943.858177797</v>
      </c>
      <c r="L164" s="3"/>
      <c r="M164" s="6"/>
      <c r="N164" s="3"/>
      <c r="O164" s="5">
        <v>893997.2597965591</v>
      </c>
      <c r="P164" s="3"/>
      <c r="Q164" s="6">
        <f>VLOOKUP(B164,'[5]Annex A'!$B$15:$K$251,10,FALSE)</f>
        <v>7816952.327199613</v>
      </c>
      <c r="R164" s="6">
        <f>VLOOKUP(B164,'[6]Annex A'!$B$15:$K$251,10,FALSE)</f>
        <v>7684691.0894475635</v>
      </c>
      <c r="T164" s="6">
        <v>620750</v>
      </c>
      <c r="U164" s="6">
        <v>620</v>
      </c>
      <c r="V164" s="6">
        <v>0</v>
      </c>
      <c r="W164" s="3"/>
      <c r="X164" s="35">
        <v>982</v>
      </c>
      <c r="Y164" s="36">
        <f>VLOOKUP(B164,'[4]Comparison of MFG'!$B$7:$L$188,3,FALSE)</f>
        <v>942</v>
      </c>
      <c r="Z164" s="36">
        <f>VLOOKUP(B164,'[4]Comparison of MFG'!$B$7:$L$188,8,FALSE)</f>
        <v>906</v>
      </c>
      <c r="AB164" s="5"/>
      <c r="AC164" s="5"/>
      <c r="AD164" s="5"/>
      <c r="AF164" s="5"/>
      <c r="AG164" s="5"/>
      <c r="AH164" s="5"/>
    </row>
    <row r="165" spans="1:28" ht="12.75">
      <c r="A165" s="22" t="s">
        <v>131</v>
      </c>
      <c r="B165" s="3">
        <v>3414427</v>
      </c>
      <c r="C165" s="6">
        <v>0</v>
      </c>
      <c r="D165" s="5">
        <v>7456538.656039176</v>
      </c>
      <c r="E165" s="5">
        <v>25148.8</v>
      </c>
      <c r="F165" s="5">
        <f t="shared" si="14"/>
        <v>7431389.856039176</v>
      </c>
      <c r="G165" s="5"/>
      <c r="H165" s="5"/>
      <c r="I165" s="6">
        <f t="shared" si="15"/>
        <v>0</v>
      </c>
      <c r="J165" s="6">
        <v>900134</v>
      </c>
      <c r="K165" s="6">
        <f t="shared" si="16"/>
        <v>8331523.856039176</v>
      </c>
      <c r="L165" s="3"/>
      <c r="M165" s="3"/>
      <c r="N165" s="3"/>
      <c r="O165" s="5">
        <v>1019185.9688208092</v>
      </c>
      <c r="P165" s="3"/>
      <c r="Q165" s="6">
        <f>VLOOKUP(B165,'[5]Annex A'!$B$15:$K$251,10,FALSE)</f>
        <v>8969306.75152962</v>
      </c>
      <c r="R165" s="6">
        <f>VLOOKUP(B165,'[6]Annex A'!$B$15:$K$251,10,FALSE)</f>
        <v>9169115.379764955</v>
      </c>
      <c r="T165" s="6">
        <v>435480</v>
      </c>
      <c r="U165" s="6">
        <v>2170</v>
      </c>
      <c r="V165" s="6">
        <v>4690</v>
      </c>
      <c r="W165" s="3"/>
      <c r="X165" s="35">
        <v>1285</v>
      </c>
      <c r="Y165" s="36">
        <f>VLOOKUP(B165,'[4]Comparison of MFG'!$B$7:$L$188,3,FALSE)</f>
        <v>1315</v>
      </c>
      <c r="Z165" s="36">
        <f>VLOOKUP(B165,'[4]Comparison of MFG'!$B$7:$L$188,8,FALSE)</f>
        <v>1324</v>
      </c>
      <c r="AB165" s="5"/>
    </row>
    <row r="166" spans="1:28" ht="12.75">
      <c r="A166" s="22" t="s">
        <v>132</v>
      </c>
      <c r="B166" s="3">
        <v>3414420</v>
      </c>
      <c r="C166" s="6">
        <v>0</v>
      </c>
      <c r="D166" s="5">
        <v>5112976.678637935</v>
      </c>
      <c r="E166" s="5">
        <v>16571.77</v>
      </c>
      <c r="F166" s="5">
        <f t="shared" si="14"/>
        <v>5096404.908637935</v>
      </c>
      <c r="G166" s="5"/>
      <c r="H166" s="5"/>
      <c r="I166" s="6">
        <f t="shared" si="15"/>
        <v>0</v>
      </c>
      <c r="J166" s="6">
        <v>0</v>
      </c>
      <c r="K166" s="6">
        <f t="shared" si="16"/>
        <v>5096404.908637935</v>
      </c>
      <c r="L166" s="3"/>
      <c r="M166" s="3"/>
      <c r="N166" s="3"/>
      <c r="O166" s="5">
        <v>660431.9791580834</v>
      </c>
      <c r="P166" s="3"/>
      <c r="Q166" s="6">
        <f>VLOOKUP(B166,'[5]Annex A'!$B$15:$K$251,10,FALSE)</f>
        <v>5550414.484721968</v>
      </c>
      <c r="R166" s="6">
        <f>VLOOKUP(B166,'[6]Annex A'!$B$15:$K$251,10,FALSE)</f>
        <v>5695013.346514967</v>
      </c>
      <c r="T166" s="6">
        <v>424020</v>
      </c>
      <c r="U166" s="6">
        <v>1550</v>
      </c>
      <c r="V166" s="6">
        <v>14070</v>
      </c>
      <c r="W166" s="3"/>
      <c r="X166" s="35">
        <v>814</v>
      </c>
      <c r="Y166" s="36">
        <f>VLOOKUP(B166,'[4]Comparison of MFG'!$B$7:$L$188,3,FALSE)</f>
        <v>830</v>
      </c>
      <c r="Z166" s="36">
        <f>VLOOKUP(B166,'[4]Comparison of MFG'!$B$7:$L$188,8,FALSE)</f>
        <v>837</v>
      </c>
      <c r="AB166" s="5"/>
    </row>
    <row r="167" spans="1:28" ht="12.75">
      <c r="A167" s="22" t="s">
        <v>133</v>
      </c>
      <c r="B167" s="3">
        <v>3414429</v>
      </c>
      <c r="C167" s="6">
        <v>0</v>
      </c>
      <c r="D167" s="5">
        <v>5542773.049122732</v>
      </c>
      <c r="E167" s="5">
        <v>17505.199999999997</v>
      </c>
      <c r="F167" s="5">
        <f t="shared" si="14"/>
        <v>5525267.849122732</v>
      </c>
      <c r="G167" s="5"/>
      <c r="H167" s="5"/>
      <c r="I167" s="6">
        <f t="shared" si="15"/>
        <v>0</v>
      </c>
      <c r="J167" s="6">
        <v>652011.6666666666</v>
      </c>
      <c r="K167" s="6">
        <f t="shared" si="16"/>
        <v>6177279.515789399</v>
      </c>
      <c r="L167" s="3"/>
      <c r="M167" s="3"/>
      <c r="N167" s="3"/>
      <c r="O167" s="5">
        <v>735447.1356502273</v>
      </c>
      <c r="P167" s="3"/>
      <c r="Q167" s="6">
        <f>VLOOKUP(B167,'[5]Annex A'!$B$15:$K$251,10,FALSE)</f>
        <v>6656175.006847309</v>
      </c>
      <c r="R167" s="6">
        <f>VLOOKUP(B167,'[6]Annex A'!$B$15:$K$251,10,FALSE)</f>
        <v>7042119.979345517</v>
      </c>
      <c r="T167" s="6">
        <v>477977.5</v>
      </c>
      <c r="U167" s="6">
        <v>1550</v>
      </c>
      <c r="V167" s="6">
        <v>14070</v>
      </c>
      <c r="W167" s="3"/>
      <c r="X167" s="35">
        <v>840</v>
      </c>
      <c r="Y167" s="36">
        <f>VLOOKUP(B167,'[4]Comparison of MFG'!$B$7:$L$188,3,FALSE)</f>
        <v>867</v>
      </c>
      <c r="Z167" s="36">
        <f>VLOOKUP(B167,'[4]Comparison of MFG'!$B$7:$L$188,8,FALSE)</f>
        <v>919</v>
      </c>
      <c r="AB167" s="5"/>
    </row>
    <row r="168" spans="1:28" ht="12.75">
      <c r="A168" s="22" t="s">
        <v>134</v>
      </c>
      <c r="B168" s="3">
        <v>3414404</v>
      </c>
      <c r="C168" s="6">
        <v>0</v>
      </c>
      <c r="D168" s="5">
        <v>5206983.740548395</v>
      </c>
      <c r="E168" s="5">
        <v>17038.7</v>
      </c>
      <c r="F168" s="5">
        <f t="shared" si="14"/>
        <v>5189945.040548394</v>
      </c>
      <c r="G168" s="5"/>
      <c r="H168" s="5"/>
      <c r="I168" s="6">
        <f t="shared" si="15"/>
        <v>0</v>
      </c>
      <c r="J168" s="6">
        <v>347635</v>
      </c>
      <c r="K168" s="6">
        <f t="shared" si="16"/>
        <v>5537580.040548394</v>
      </c>
      <c r="L168" s="3"/>
      <c r="M168" s="3"/>
      <c r="N168" s="3"/>
      <c r="O168" s="5">
        <v>663332.8098298179</v>
      </c>
      <c r="P168" s="3"/>
      <c r="Q168" s="6">
        <f>VLOOKUP(B168,'[5]Annex A'!$B$15:$K$251,10,FALSE)</f>
        <v>6195541.7624605475</v>
      </c>
      <c r="R168" s="6">
        <f>VLOOKUP(B168,'[6]Annex A'!$B$15:$K$251,10,FALSE)</f>
        <v>6518316.579127445</v>
      </c>
      <c r="T168" s="6">
        <v>445985</v>
      </c>
      <c r="U168" s="6">
        <v>0</v>
      </c>
      <c r="V168" s="6">
        <v>2345</v>
      </c>
      <c r="W168" s="3"/>
      <c r="X168" s="35">
        <v>815</v>
      </c>
      <c r="Y168" s="36">
        <f>VLOOKUP(B168,'[4]Comparison of MFG'!$B$7:$L$188,3,FALSE)</f>
        <v>871</v>
      </c>
      <c r="Z168" s="36">
        <f>VLOOKUP(B168,'[4]Comparison of MFG'!$B$7:$L$188,8,FALSE)</f>
        <v>911</v>
      </c>
      <c r="AB168" s="5"/>
    </row>
    <row r="169" spans="1:26" ht="12.75">
      <c r="A169" s="29" t="s">
        <v>7</v>
      </c>
      <c r="B169" s="4" t="s">
        <v>7</v>
      </c>
      <c r="C169" s="15" t="s">
        <v>7</v>
      </c>
      <c r="D169" s="14" t="s">
        <v>7</v>
      </c>
      <c r="E169" s="14" t="s">
        <v>7</v>
      </c>
      <c r="F169" s="14" t="s">
        <v>7</v>
      </c>
      <c r="G169" s="15" t="s">
        <v>7</v>
      </c>
      <c r="H169" s="15" t="s">
        <v>7</v>
      </c>
      <c r="I169" s="15" t="s">
        <v>7</v>
      </c>
      <c r="J169" s="15" t="s">
        <v>7</v>
      </c>
      <c r="K169" s="15" t="s">
        <v>7</v>
      </c>
      <c r="L169" s="3"/>
      <c r="M169" s="15" t="s">
        <v>7</v>
      </c>
      <c r="N169" s="3"/>
      <c r="O169" s="15" t="s">
        <v>7</v>
      </c>
      <c r="P169" s="3"/>
      <c r="Q169" s="15" t="s">
        <v>7</v>
      </c>
      <c r="R169" s="15" t="s">
        <v>7</v>
      </c>
      <c r="T169" s="15" t="s">
        <v>7</v>
      </c>
      <c r="U169" s="15" t="s">
        <v>7</v>
      </c>
      <c r="V169" s="15" t="s">
        <v>7</v>
      </c>
      <c r="W169" s="3"/>
      <c r="X169" s="10" t="s">
        <v>7</v>
      </c>
      <c r="Y169" s="10" t="s">
        <v>7</v>
      </c>
      <c r="Z169" s="10" t="s">
        <v>7</v>
      </c>
    </row>
    <row r="170" spans="1:26" ht="12.75">
      <c r="A170" s="22" t="s">
        <v>135</v>
      </c>
      <c r="C170" s="5">
        <f>SUM(C163:C168)</f>
        <v>0</v>
      </c>
      <c r="D170" s="5">
        <f aca="true" t="shared" si="17" ref="D170:K170">SUM(D163:D168)</f>
        <v>38247641.958290175</v>
      </c>
      <c r="E170" s="5">
        <f t="shared" si="17"/>
        <v>124683.73999999999</v>
      </c>
      <c r="F170" s="5">
        <f t="shared" si="17"/>
        <v>38122958.21829018</v>
      </c>
      <c r="G170" s="6">
        <f t="shared" si="17"/>
        <v>7500</v>
      </c>
      <c r="H170" s="6">
        <f t="shared" si="17"/>
        <v>1172</v>
      </c>
      <c r="I170" s="6">
        <f t="shared" si="17"/>
        <v>8672</v>
      </c>
      <c r="J170" s="5">
        <f>SUM(J163:J168)</f>
        <v>4599426.666666667</v>
      </c>
      <c r="K170" s="5">
        <f t="shared" si="17"/>
        <v>42731056.884956844</v>
      </c>
      <c r="L170" s="3"/>
      <c r="M170" s="5">
        <f>SUM(M163:M168)</f>
        <v>5000</v>
      </c>
      <c r="N170" s="3"/>
      <c r="O170" s="5">
        <f>SUM(O163:O168)</f>
        <v>5071218.911437627</v>
      </c>
      <c r="P170" s="3"/>
      <c r="Q170" s="5">
        <f>SUM(Q163:Q168)</f>
        <v>45624681.073369704</v>
      </c>
      <c r="R170" s="5">
        <f>SUM(R163:R168)</f>
        <v>46893145.328429945</v>
      </c>
      <c r="T170" s="5">
        <f>SUM(T163:T168)</f>
        <v>3222647.5</v>
      </c>
      <c r="U170" s="5">
        <f>SUM(U163:U168)</f>
        <v>7440</v>
      </c>
      <c r="V170" s="5">
        <f>SUM(V163:V168)</f>
        <v>42210</v>
      </c>
      <c r="W170" s="3"/>
      <c r="X170" s="11">
        <f>SUM(X163:X168)</f>
        <v>6043</v>
      </c>
      <c r="Y170" s="11">
        <f>SUM(Y163:Y168)</f>
        <v>6134</v>
      </c>
      <c r="Z170" s="11">
        <f>SUM(Z163:Z168)</f>
        <v>6233</v>
      </c>
    </row>
    <row r="171" spans="1:26" ht="12.75">
      <c r="A171" s="29" t="s">
        <v>7</v>
      </c>
      <c r="B171" s="4" t="s">
        <v>7</v>
      </c>
      <c r="C171" s="15" t="s">
        <v>7</v>
      </c>
      <c r="D171" s="14" t="s">
        <v>7</v>
      </c>
      <c r="E171" s="14" t="s">
        <v>7</v>
      </c>
      <c r="F171" s="14" t="s">
        <v>7</v>
      </c>
      <c r="G171" s="15" t="s">
        <v>7</v>
      </c>
      <c r="H171" s="15" t="s">
        <v>7</v>
      </c>
      <c r="I171" s="15" t="s">
        <v>7</v>
      </c>
      <c r="J171" s="15" t="s">
        <v>7</v>
      </c>
      <c r="K171" s="15" t="s">
        <v>7</v>
      </c>
      <c r="L171" s="3"/>
      <c r="M171" s="15" t="s">
        <v>7</v>
      </c>
      <c r="N171" s="3"/>
      <c r="O171" s="15" t="s">
        <v>7</v>
      </c>
      <c r="P171" s="3"/>
      <c r="Q171" s="15" t="s">
        <v>7</v>
      </c>
      <c r="R171" s="15" t="s">
        <v>7</v>
      </c>
      <c r="T171" s="15" t="s">
        <v>7</v>
      </c>
      <c r="U171" s="15" t="s">
        <v>7</v>
      </c>
      <c r="V171" s="15" t="s">
        <v>7</v>
      </c>
      <c r="W171" s="3"/>
      <c r="X171" s="10" t="s">
        <v>7</v>
      </c>
      <c r="Y171" s="10" t="s">
        <v>7</v>
      </c>
      <c r="Z171" s="10" t="s">
        <v>7</v>
      </c>
    </row>
    <row r="172" spans="1:26" ht="12.75">
      <c r="A172" s="22" t="s">
        <v>136</v>
      </c>
      <c r="C172" s="6"/>
      <c r="D172" s="5"/>
      <c r="E172" s="5"/>
      <c r="F172" s="5"/>
      <c r="G172" s="6"/>
      <c r="H172" s="6"/>
      <c r="I172" s="6"/>
      <c r="J172" s="6"/>
      <c r="K172" s="6"/>
      <c r="L172" s="3"/>
      <c r="M172" s="3"/>
      <c r="N172" s="3"/>
      <c r="O172" s="6"/>
      <c r="P172" s="3"/>
      <c r="Q172" s="6"/>
      <c r="R172" s="6"/>
      <c r="T172" s="6"/>
      <c r="U172" s="6"/>
      <c r="V172" s="6"/>
      <c r="W172" s="3"/>
      <c r="X172" s="12"/>
      <c r="Y172" s="12"/>
      <c r="Z172" s="12"/>
    </row>
    <row r="173" spans="1:26" ht="12.75">
      <c r="A173" s="22" t="s">
        <v>137</v>
      </c>
      <c r="C173" s="6"/>
      <c r="D173" s="5"/>
      <c r="E173" s="5"/>
      <c r="F173" s="5"/>
      <c r="G173" s="6"/>
      <c r="H173" s="6"/>
      <c r="I173" s="6"/>
      <c r="J173" s="6"/>
      <c r="K173" s="6"/>
      <c r="L173" s="3"/>
      <c r="M173" s="3"/>
      <c r="N173" s="3"/>
      <c r="O173" s="6"/>
      <c r="P173" s="3"/>
      <c r="Q173" s="6"/>
      <c r="R173" s="6"/>
      <c r="T173" s="6"/>
      <c r="U173" s="6"/>
      <c r="V173" s="6"/>
      <c r="W173" s="3"/>
      <c r="X173" s="12"/>
      <c r="Y173" s="12"/>
      <c r="Z173" s="12"/>
    </row>
    <row r="174" spans="1:28" ht="12.75">
      <c r="A174" s="22" t="s">
        <v>138</v>
      </c>
      <c r="B174" s="3">
        <v>3414781</v>
      </c>
      <c r="C174" s="6">
        <v>0</v>
      </c>
      <c r="D174" s="5">
        <v>4179091.0629618755</v>
      </c>
      <c r="E174" s="5">
        <v>14608.182770270272</v>
      </c>
      <c r="F174" s="5">
        <f>SUM(D174-E174)</f>
        <v>4164482.880191605</v>
      </c>
      <c r="G174" s="5"/>
      <c r="H174" s="5"/>
      <c r="I174" s="6">
        <f>SUM(G174:H174)</f>
        <v>0</v>
      </c>
      <c r="J174" s="6">
        <v>693693</v>
      </c>
      <c r="K174" s="6">
        <f>SUM(C174,F174,I174,J174)</f>
        <v>4858175.880191606</v>
      </c>
      <c r="L174" s="3"/>
      <c r="M174" s="3"/>
      <c r="N174" s="3"/>
      <c r="O174" s="5">
        <v>504620.34461061296</v>
      </c>
      <c r="P174" s="3"/>
      <c r="Q174" s="6">
        <f>VLOOKUP(B174,'[5]Annex A'!$B$15:$K$251,10,FALSE)</f>
        <v>5374373.357709407</v>
      </c>
      <c r="R174" s="6">
        <f>VLOOKUP(B174,'[6]Annex A'!$B$15:$K$251,10,FALSE)</f>
        <v>5745979.105550612</v>
      </c>
      <c r="T174" s="6">
        <v>178585</v>
      </c>
      <c r="U174" s="6">
        <v>2170</v>
      </c>
      <c r="V174" s="6">
        <v>7035</v>
      </c>
      <c r="W174" s="3"/>
      <c r="X174" s="35">
        <v>757.5</v>
      </c>
      <c r="Y174" s="36">
        <f>VLOOKUP(B174,'[4]Comparison of MFG'!$B$7:$L$188,3,FALSE)</f>
        <v>800.5</v>
      </c>
      <c r="Z174" s="36">
        <f>VLOOKUP(B174,'[4]Comparison of MFG'!$B$7:$L$188,8,FALSE)</f>
        <v>850.5</v>
      </c>
      <c r="AB174" s="5"/>
    </row>
    <row r="175" spans="1:28" ht="12.75">
      <c r="A175" s="22" t="s">
        <v>139</v>
      </c>
      <c r="B175" s="3">
        <v>3415403</v>
      </c>
      <c r="C175" s="6">
        <v>0</v>
      </c>
      <c r="D175" s="5">
        <v>4374242.360983199</v>
      </c>
      <c r="E175" s="5">
        <v>15343.329999999998</v>
      </c>
      <c r="F175" s="5">
        <f>SUM(D175-E175)</f>
        <v>4358899.030983199</v>
      </c>
      <c r="G175" s="5"/>
      <c r="H175" s="5"/>
      <c r="I175" s="6">
        <f>SUM(G175:H175)</f>
        <v>0</v>
      </c>
      <c r="J175" s="6">
        <v>1055095.6666666667</v>
      </c>
      <c r="K175" s="6">
        <f>SUM(C175,F175,I175,J175)</f>
        <v>5413994.697649866</v>
      </c>
      <c r="L175" s="3"/>
      <c r="M175" s="3"/>
      <c r="N175" s="3"/>
      <c r="O175" s="5">
        <v>534375.0661717132</v>
      </c>
      <c r="P175" s="3"/>
      <c r="Q175" s="6">
        <f>VLOOKUP(B175,'[5]Annex A'!$B$15:$K$251,10,FALSE)</f>
        <v>5854838.066376227</v>
      </c>
      <c r="R175" s="6">
        <f>VLOOKUP(B175,'[6]Annex A'!$B$15:$K$251,10,FALSE)</f>
        <v>6060685.358280112</v>
      </c>
      <c r="T175" s="6">
        <v>121285</v>
      </c>
      <c r="U175" s="6">
        <v>1860</v>
      </c>
      <c r="V175" s="6">
        <v>65660</v>
      </c>
      <c r="W175" s="3"/>
      <c r="X175" s="35">
        <v>806</v>
      </c>
      <c r="Y175" s="36">
        <f>VLOOKUP(B175,'[4]Comparison of MFG'!$B$7:$L$188,3,FALSE)</f>
        <v>832</v>
      </c>
      <c r="Z175" s="36">
        <f>VLOOKUP(B175,'[4]Comparison of MFG'!$B$7:$L$188,8,FALSE)</f>
        <v>853</v>
      </c>
      <c r="AB175" s="5"/>
    </row>
    <row r="176" spans="1:26" ht="12.75">
      <c r="A176" s="29" t="s">
        <v>7</v>
      </c>
      <c r="B176" s="4" t="s">
        <v>7</v>
      </c>
      <c r="C176" s="15" t="s">
        <v>7</v>
      </c>
      <c r="D176" s="14" t="s">
        <v>7</v>
      </c>
      <c r="E176" s="14" t="s">
        <v>7</v>
      </c>
      <c r="F176" s="14" t="s">
        <v>7</v>
      </c>
      <c r="G176" s="15" t="s">
        <v>7</v>
      </c>
      <c r="H176" s="15" t="s">
        <v>7</v>
      </c>
      <c r="I176" s="15" t="s">
        <v>7</v>
      </c>
      <c r="J176" s="15" t="s">
        <v>7</v>
      </c>
      <c r="K176" s="15" t="s">
        <v>7</v>
      </c>
      <c r="L176" s="3"/>
      <c r="M176" s="15" t="s">
        <v>7</v>
      </c>
      <c r="N176" s="3"/>
      <c r="O176" s="15" t="s">
        <v>7</v>
      </c>
      <c r="P176" s="3"/>
      <c r="Q176" s="15" t="s">
        <v>7</v>
      </c>
      <c r="R176" s="15" t="s">
        <v>7</v>
      </c>
      <c r="T176" s="15" t="s">
        <v>7</v>
      </c>
      <c r="U176" s="15" t="s">
        <v>7</v>
      </c>
      <c r="V176" s="15" t="s">
        <v>7</v>
      </c>
      <c r="W176" s="3"/>
      <c r="X176" s="10" t="s">
        <v>7</v>
      </c>
      <c r="Y176" s="10" t="s">
        <v>7</v>
      </c>
      <c r="Z176" s="10" t="s">
        <v>7</v>
      </c>
    </row>
    <row r="177" spans="1:26" ht="12.75">
      <c r="A177" s="22" t="s">
        <v>140</v>
      </c>
      <c r="C177" s="5">
        <f>SUM(C174:C175)</f>
        <v>0</v>
      </c>
      <c r="D177" s="5">
        <f aca="true" t="shared" si="18" ref="D177:K177">SUM(D174:D175)</f>
        <v>8553333.423945075</v>
      </c>
      <c r="E177" s="5">
        <f t="shared" si="18"/>
        <v>29951.51277027027</v>
      </c>
      <c r="F177" s="5">
        <f t="shared" si="18"/>
        <v>8523381.911174804</v>
      </c>
      <c r="G177" s="6">
        <f t="shared" si="18"/>
        <v>0</v>
      </c>
      <c r="H177" s="6">
        <f t="shared" si="18"/>
        <v>0</v>
      </c>
      <c r="I177" s="6">
        <f t="shared" si="18"/>
        <v>0</v>
      </c>
      <c r="J177" s="5">
        <f t="shared" si="18"/>
        <v>1748788.6666666667</v>
      </c>
      <c r="K177" s="5">
        <f t="shared" si="18"/>
        <v>10272170.577841472</v>
      </c>
      <c r="L177" s="3"/>
      <c r="M177" s="5">
        <f>SUM(M174:M175)</f>
        <v>0</v>
      </c>
      <c r="N177" s="3"/>
      <c r="O177" s="5">
        <f>SUM(O174:O175)</f>
        <v>1038995.4107823261</v>
      </c>
      <c r="P177" s="3"/>
      <c r="Q177" s="5">
        <f>SUM(Q174:Q175)</f>
        <v>11229211.424085634</v>
      </c>
      <c r="R177" s="5">
        <f>SUM(R174:R175)</f>
        <v>11806664.463830724</v>
      </c>
      <c r="T177" s="5">
        <f>SUM(T174:T175)</f>
        <v>299870</v>
      </c>
      <c r="U177" s="5">
        <f>SUM(U174:U175)</f>
        <v>4030</v>
      </c>
      <c r="V177" s="5">
        <f>SUM(V174:V175)</f>
        <v>72695</v>
      </c>
      <c r="W177" s="3"/>
      <c r="X177" s="11">
        <f>SUM(X174:X175)</f>
        <v>1563.5</v>
      </c>
      <c r="Y177" s="11">
        <f>SUM(Y174:Y175)</f>
        <v>1632.5</v>
      </c>
      <c r="Z177" s="11">
        <f>SUM(Z174:Z175)</f>
        <v>1703.5</v>
      </c>
    </row>
    <row r="178" spans="1:26" ht="12.75">
      <c r="A178" s="29" t="s">
        <v>7</v>
      </c>
      <c r="B178" s="4" t="s">
        <v>7</v>
      </c>
      <c r="C178" s="15" t="s">
        <v>7</v>
      </c>
      <c r="D178" s="14" t="s">
        <v>7</v>
      </c>
      <c r="E178" s="14" t="s">
        <v>7</v>
      </c>
      <c r="F178" s="14" t="s">
        <v>7</v>
      </c>
      <c r="G178" s="15" t="s">
        <v>7</v>
      </c>
      <c r="H178" s="15" t="s">
        <v>7</v>
      </c>
      <c r="I178" s="15" t="s">
        <v>7</v>
      </c>
      <c r="J178" s="15" t="s">
        <v>7</v>
      </c>
      <c r="K178" s="15" t="s">
        <v>7</v>
      </c>
      <c r="L178" s="3"/>
      <c r="M178" s="15" t="s">
        <v>7</v>
      </c>
      <c r="N178" s="3"/>
      <c r="O178" s="15" t="s">
        <v>7</v>
      </c>
      <c r="P178" s="3"/>
      <c r="Q178" s="15" t="s">
        <v>7</v>
      </c>
      <c r="R178" s="15" t="s">
        <v>7</v>
      </c>
      <c r="T178" s="15" t="s">
        <v>7</v>
      </c>
      <c r="U178" s="15" t="s">
        <v>7</v>
      </c>
      <c r="V178" s="15" t="s">
        <v>7</v>
      </c>
      <c r="W178" s="3"/>
      <c r="X178" s="10" t="s">
        <v>7</v>
      </c>
      <c r="Y178" s="10" t="s">
        <v>7</v>
      </c>
      <c r="Z178" s="10" t="s">
        <v>7</v>
      </c>
    </row>
    <row r="179" spans="1:26" ht="12.75">
      <c r="A179" s="22" t="s">
        <v>136</v>
      </c>
      <c r="C179" s="6"/>
      <c r="D179" s="5"/>
      <c r="E179" s="5"/>
      <c r="F179" s="5"/>
      <c r="G179" s="6"/>
      <c r="H179" s="6"/>
      <c r="I179" s="6"/>
      <c r="J179" s="6"/>
      <c r="K179" s="6"/>
      <c r="L179" s="3"/>
      <c r="M179" s="3"/>
      <c r="N179" s="3"/>
      <c r="O179" s="6"/>
      <c r="P179" s="3"/>
      <c r="Q179" s="6"/>
      <c r="R179" s="6"/>
      <c r="T179" s="6"/>
      <c r="U179" s="6"/>
      <c r="V179" s="6"/>
      <c r="W179" s="3"/>
      <c r="X179" s="12"/>
      <c r="Y179" s="12"/>
      <c r="Z179" s="12"/>
    </row>
    <row r="180" spans="1:26" ht="12.75">
      <c r="A180" s="22" t="s">
        <v>141</v>
      </c>
      <c r="C180" s="6"/>
      <c r="D180" s="5"/>
      <c r="E180" s="5"/>
      <c r="F180" s="5"/>
      <c r="G180" s="6"/>
      <c r="H180" s="6"/>
      <c r="I180" s="6"/>
      <c r="J180" s="6"/>
      <c r="K180" s="6"/>
      <c r="L180" s="3"/>
      <c r="M180" s="3"/>
      <c r="N180" s="3"/>
      <c r="O180" s="6"/>
      <c r="P180" s="3"/>
      <c r="Q180" s="6"/>
      <c r="R180" s="6"/>
      <c r="S180" s="6"/>
      <c r="T180" s="6"/>
      <c r="U180" s="6"/>
      <c r="V180" s="6"/>
      <c r="W180" s="3"/>
      <c r="X180" s="12"/>
      <c r="Y180" s="12"/>
      <c r="Z180" s="12"/>
    </row>
    <row r="181" spans="1:28" ht="12.75">
      <c r="A181" s="22" t="s">
        <v>142</v>
      </c>
      <c r="B181" s="3">
        <v>3414690</v>
      </c>
      <c r="C181" s="6">
        <v>0</v>
      </c>
      <c r="D181" s="5">
        <v>3156618.0701091075</v>
      </c>
      <c r="E181" s="5">
        <v>10954.05</v>
      </c>
      <c r="F181" s="5">
        <f>SUM(D181-E181)</f>
        <v>3145664.0201091077</v>
      </c>
      <c r="G181" s="5"/>
      <c r="H181" s="5"/>
      <c r="I181" s="6">
        <f>SUM(G181:H181)</f>
        <v>0</v>
      </c>
      <c r="J181" s="6">
        <v>734863.3333333334</v>
      </c>
      <c r="K181" s="6">
        <f>SUM(C181,F181,I181,J181)</f>
        <v>3880527.353442441</v>
      </c>
      <c r="L181" s="3"/>
      <c r="M181" s="3"/>
      <c r="N181" s="3"/>
      <c r="O181" s="5">
        <v>403523.6997695859</v>
      </c>
      <c r="P181" s="3"/>
      <c r="Q181" s="6">
        <f>VLOOKUP(B181,'[5]Annex A'!$B$15:$K$251,10,FALSE)</f>
        <v>4099849.5841115685</v>
      </c>
      <c r="R181" s="6">
        <f>VLOOKUP(B181,'[6]Annex A'!$B$15:$K$251,10,FALSE)</f>
        <v>4142749.413817413</v>
      </c>
      <c r="S181" s="6"/>
      <c r="T181" s="6">
        <v>51570</v>
      </c>
      <c r="U181" s="6">
        <v>930</v>
      </c>
      <c r="V181" s="6">
        <v>14070</v>
      </c>
      <c r="W181" s="3"/>
      <c r="X181" s="35">
        <v>585</v>
      </c>
      <c r="Y181" s="36">
        <f>VLOOKUP(B181,'[4]Comparison of MFG'!$B$7:$L$188,3,FALSE)</f>
        <v>585</v>
      </c>
      <c r="Z181" s="36">
        <f>VLOOKUP(B181,'[4]Comparison of MFG'!$B$7:$L$188,8,FALSE)</f>
        <v>582</v>
      </c>
      <c r="AB181" s="5"/>
    </row>
    <row r="182" spans="1:26" ht="12.75">
      <c r="A182" s="29" t="s">
        <v>7</v>
      </c>
      <c r="B182" s="4" t="s">
        <v>7</v>
      </c>
      <c r="C182" s="15" t="s">
        <v>7</v>
      </c>
      <c r="D182" s="14" t="s">
        <v>7</v>
      </c>
      <c r="E182" s="14" t="s">
        <v>7</v>
      </c>
      <c r="F182" s="14" t="s">
        <v>7</v>
      </c>
      <c r="G182" s="15" t="s">
        <v>7</v>
      </c>
      <c r="H182" s="15" t="s">
        <v>7</v>
      </c>
      <c r="I182" s="15" t="s">
        <v>7</v>
      </c>
      <c r="J182" s="15" t="s">
        <v>7</v>
      </c>
      <c r="K182" s="15" t="s">
        <v>7</v>
      </c>
      <c r="L182" s="3"/>
      <c r="M182" s="15" t="s">
        <v>7</v>
      </c>
      <c r="N182" s="3"/>
      <c r="O182" s="15" t="s">
        <v>7</v>
      </c>
      <c r="P182" s="3"/>
      <c r="Q182" s="15" t="s">
        <v>7</v>
      </c>
      <c r="R182" s="15" t="s">
        <v>7</v>
      </c>
      <c r="S182" s="6"/>
      <c r="T182" s="15" t="s">
        <v>7</v>
      </c>
      <c r="U182" s="15" t="s">
        <v>7</v>
      </c>
      <c r="V182" s="15" t="s">
        <v>7</v>
      </c>
      <c r="W182" s="3"/>
      <c r="X182" s="10" t="s">
        <v>7</v>
      </c>
      <c r="Y182" s="10" t="s">
        <v>7</v>
      </c>
      <c r="Z182" s="10" t="s">
        <v>7</v>
      </c>
    </row>
    <row r="183" spans="1:26" ht="12.75">
      <c r="A183" s="22" t="s">
        <v>143</v>
      </c>
      <c r="C183" s="5">
        <f>SUM(C181)</f>
        <v>0</v>
      </c>
      <c r="D183" s="5">
        <f aca="true" t="shared" si="19" ref="D183:K183">SUM(D181)</f>
        <v>3156618.0701091075</v>
      </c>
      <c r="E183" s="5">
        <f t="shared" si="19"/>
        <v>10954.05</v>
      </c>
      <c r="F183" s="5">
        <f t="shared" si="19"/>
        <v>3145664.0201091077</v>
      </c>
      <c r="G183" s="6">
        <f t="shared" si="19"/>
        <v>0</v>
      </c>
      <c r="H183" s="6">
        <f t="shared" si="19"/>
        <v>0</v>
      </c>
      <c r="I183" s="6">
        <f t="shared" si="19"/>
        <v>0</v>
      </c>
      <c r="J183" s="5">
        <f t="shared" si="19"/>
        <v>734863.3333333334</v>
      </c>
      <c r="K183" s="5">
        <f t="shared" si="19"/>
        <v>3880527.353442441</v>
      </c>
      <c r="L183" s="3"/>
      <c r="M183" s="5">
        <f>SUM(M181)</f>
        <v>0</v>
      </c>
      <c r="N183" s="3"/>
      <c r="O183" s="5">
        <f>SUM(O181)</f>
        <v>403523.6997695859</v>
      </c>
      <c r="P183" s="3"/>
      <c r="Q183" s="5">
        <f>SUM(Q181)</f>
        <v>4099849.5841115685</v>
      </c>
      <c r="R183" s="5">
        <f>SUM(R181)</f>
        <v>4142749.413817413</v>
      </c>
      <c r="S183" s="6"/>
      <c r="T183" s="5">
        <f>SUM(T181)</f>
        <v>51570</v>
      </c>
      <c r="U183" s="5">
        <f>SUM(U181)</f>
        <v>930</v>
      </c>
      <c r="V183" s="5">
        <f>SUM(V181)</f>
        <v>14070</v>
      </c>
      <c r="W183" s="3"/>
      <c r="X183" s="11">
        <f>SUM(X181)</f>
        <v>585</v>
      </c>
      <c r="Y183" s="11">
        <f>SUM(Y181)</f>
        <v>585</v>
      </c>
      <c r="Z183" s="11">
        <f>SUM(Z181)</f>
        <v>582</v>
      </c>
    </row>
    <row r="184" spans="1:26" ht="12.75">
      <c r="A184" s="29" t="s">
        <v>7</v>
      </c>
      <c r="B184" s="4" t="s">
        <v>7</v>
      </c>
      <c r="C184" s="15" t="s">
        <v>7</v>
      </c>
      <c r="D184" s="14" t="s">
        <v>7</v>
      </c>
      <c r="E184" s="14" t="s">
        <v>7</v>
      </c>
      <c r="F184" s="14" t="s">
        <v>7</v>
      </c>
      <c r="G184" s="15" t="s">
        <v>7</v>
      </c>
      <c r="H184" s="15" t="s">
        <v>7</v>
      </c>
      <c r="I184" s="15" t="s">
        <v>7</v>
      </c>
      <c r="J184" s="15" t="s">
        <v>7</v>
      </c>
      <c r="K184" s="15" t="s">
        <v>7</v>
      </c>
      <c r="L184" s="3"/>
      <c r="M184" s="15" t="s">
        <v>7</v>
      </c>
      <c r="N184" s="3"/>
      <c r="O184" s="15" t="s">
        <v>7</v>
      </c>
      <c r="P184" s="3"/>
      <c r="Q184" s="15" t="s">
        <v>7</v>
      </c>
      <c r="R184" s="15" t="s">
        <v>7</v>
      </c>
      <c r="S184" s="6"/>
      <c r="T184" s="15" t="s">
        <v>7</v>
      </c>
      <c r="U184" s="15" t="s">
        <v>7</v>
      </c>
      <c r="V184" s="15" t="s">
        <v>7</v>
      </c>
      <c r="W184" s="3"/>
      <c r="X184" s="10" t="s">
        <v>7</v>
      </c>
      <c r="Y184" s="10" t="s">
        <v>7</v>
      </c>
      <c r="Z184" s="10" t="s">
        <v>7</v>
      </c>
    </row>
    <row r="185" spans="1:26" ht="12.75">
      <c r="A185" s="22" t="s">
        <v>136</v>
      </c>
      <c r="C185" s="6"/>
      <c r="D185" s="5"/>
      <c r="E185" s="5"/>
      <c r="F185" s="5"/>
      <c r="G185" s="6"/>
      <c r="H185" s="6"/>
      <c r="I185" s="6"/>
      <c r="J185" s="6"/>
      <c r="K185" s="6"/>
      <c r="L185" s="3"/>
      <c r="M185" s="3"/>
      <c r="N185" s="3"/>
      <c r="O185" s="6"/>
      <c r="P185" s="3"/>
      <c r="Q185" s="6"/>
      <c r="R185" s="6"/>
      <c r="S185" s="6"/>
      <c r="T185" s="6"/>
      <c r="U185" s="6"/>
      <c r="V185" s="6"/>
      <c r="W185" s="3"/>
      <c r="X185" s="12"/>
      <c r="Y185" s="12"/>
      <c r="Z185" s="12"/>
    </row>
    <row r="186" spans="1:26" ht="12.75">
      <c r="A186" s="22" t="s">
        <v>144</v>
      </c>
      <c r="C186" s="6"/>
      <c r="D186" s="5"/>
      <c r="E186" s="5"/>
      <c r="F186" s="5"/>
      <c r="G186" s="6"/>
      <c r="H186" s="6"/>
      <c r="I186" s="6"/>
      <c r="J186" s="6"/>
      <c r="K186" s="6"/>
      <c r="L186" s="3"/>
      <c r="M186" s="3"/>
      <c r="N186" s="3"/>
      <c r="O186" s="6"/>
      <c r="P186" s="3"/>
      <c r="Q186" s="6"/>
      <c r="R186" s="6"/>
      <c r="S186" s="6"/>
      <c r="T186" s="6"/>
      <c r="U186" s="6"/>
      <c r="V186" s="6"/>
      <c r="W186" s="3"/>
      <c r="X186" s="12"/>
      <c r="Y186" s="12"/>
      <c r="Z186" s="12"/>
    </row>
    <row r="187" spans="1:28" ht="12.75">
      <c r="A187" s="22" t="s">
        <v>145</v>
      </c>
      <c r="B187" s="3">
        <v>3414796</v>
      </c>
      <c r="C187" s="6">
        <v>0</v>
      </c>
      <c r="D187" s="5">
        <v>5227235.286937978</v>
      </c>
      <c r="E187" s="5">
        <v>17899.63</v>
      </c>
      <c r="F187" s="5">
        <f aca="true" t="shared" si="20" ref="F187:F192">SUM(D187-E187)</f>
        <v>5209335.656937978</v>
      </c>
      <c r="G187" s="5"/>
      <c r="H187" s="5"/>
      <c r="I187" s="6">
        <f aca="true" t="shared" si="21" ref="I187:I192">SUM(G187:H187)</f>
        <v>0</v>
      </c>
      <c r="J187" s="6">
        <v>1517836.6666666667</v>
      </c>
      <c r="K187" s="6">
        <f aca="true" t="shared" si="22" ref="K187:K192">SUM(C187,F187,I187,J187)</f>
        <v>6727172.323604645</v>
      </c>
      <c r="L187" s="3"/>
      <c r="M187" s="3"/>
      <c r="N187" s="3"/>
      <c r="O187" s="5">
        <v>688227.2247853294</v>
      </c>
      <c r="P187" s="3"/>
      <c r="Q187" s="6">
        <f>VLOOKUP(B187,'[5]Annex A'!$B$15:$K$251,10,FALSE)</f>
        <v>7218126.070157874</v>
      </c>
      <c r="R187" s="6">
        <f>VLOOKUP(B187,'[6]Annex A'!$B$15:$K$251,10,FALSE)</f>
        <v>7416821.147788164</v>
      </c>
      <c r="S187" s="6"/>
      <c r="T187" s="6">
        <v>265490</v>
      </c>
      <c r="U187" s="6">
        <v>310</v>
      </c>
      <c r="V187" s="6">
        <v>28140</v>
      </c>
      <c r="W187" s="3"/>
      <c r="X187" s="35">
        <v>916</v>
      </c>
      <c r="Y187" s="36">
        <f>VLOOKUP(B187,'[4]Comparison of MFG'!$B$7:$L$188,3,FALSE)</f>
        <v>938</v>
      </c>
      <c r="Z187" s="36">
        <f>VLOOKUP(B187,'[4]Comparison of MFG'!$B$7:$L$188,8,FALSE)</f>
        <v>954</v>
      </c>
      <c r="AB187" s="5"/>
    </row>
    <row r="188" spans="1:28" ht="12.75">
      <c r="A188" s="22" t="s">
        <v>146</v>
      </c>
      <c r="B188" s="3">
        <v>3414792</v>
      </c>
      <c r="C188" s="6">
        <v>0</v>
      </c>
      <c r="D188" s="5">
        <v>5903036.176201715</v>
      </c>
      <c r="E188" s="5">
        <v>20366.589999999997</v>
      </c>
      <c r="F188" s="5">
        <f t="shared" si="20"/>
        <v>5882669.586201715</v>
      </c>
      <c r="G188" s="5"/>
      <c r="H188" s="5"/>
      <c r="I188" s="6">
        <f t="shared" si="21"/>
        <v>0</v>
      </c>
      <c r="J188" s="6">
        <v>804707.6666666666</v>
      </c>
      <c r="K188" s="6">
        <f t="shared" si="22"/>
        <v>6687377.252868382</v>
      </c>
      <c r="L188" s="3"/>
      <c r="M188" s="3"/>
      <c r="N188" s="3"/>
      <c r="O188" s="5">
        <v>763093.3597812874</v>
      </c>
      <c r="P188" s="3"/>
      <c r="Q188" s="6">
        <f>VLOOKUP(B188,'[5]Annex A'!$B$15:$K$251,10,FALSE)</f>
        <v>7174072.698091748</v>
      </c>
      <c r="R188" s="6">
        <f>VLOOKUP(B188,'[6]Annex A'!$B$15:$K$251,10,FALSE)</f>
        <v>7355532.803984371</v>
      </c>
      <c r="S188" s="6"/>
      <c r="T188" s="6">
        <v>337115</v>
      </c>
      <c r="U188" s="6">
        <v>620</v>
      </c>
      <c r="V188" s="6">
        <v>14070</v>
      </c>
      <c r="W188" s="3"/>
      <c r="X188" s="35">
        <v>1038</v>
      </c>
      <c r="Y188" s="36">
        <f>VLOOKUP(B188,'[4]Comparison of MFG'!$B$7:$L$188,3,FALSE)</f>
        <v>1052</v>
      </c>
      <c r="Z188" s="36">
        <f>VLOOKUP(B188,'[4]Comparison of MFG'!$B$7:$L$188,8,FALSE)</f>
        <v>1063</v>
      </c>
      <c r="AB188" s="5"/>
    </row>
    <row r="189" spans="1:28" ht="12.75">
      <c r="A189" s="22" t="s">
        <v>147</v>
      </c>
      <c r="B189" s="3">
        <v>3414793</v>
      </c>
      <c r="C189" s="6">
        <v>0</v>
      </c>
      <c r="D189" s="5">
        <v>6729632.263604415</v>
      </c>
      <c r="E189" s="5">
        <v>23159.39</v>
      </c>
      <c r="F189" s="5">
        <f t="shared" si="20"/>
        <v>6706472.873604415</v>
      </c>
      <c r="G189" s="5"/>
      <c r="H189" s="5"/>
      <c r="I189" s="6">
        <f t="shared" si="21"/>
        <v>0</v>
      </c>
      <c r="J189" s="6">
        <v>731140</v>
      </c>
      <c r="K189" s="6">
        <f t="shared" si="22"/>
        <v>7437612.873604415</v>
      </c>
      <c r="L189" s="3"/>
      <c r="M189" s="3"/>
      <c r="N189" s="3"/>
      <c r="O189" s="5">
        <v>938426.8918935927</v>
      </c>
      <c r="P189" s="3"/>
      <c r="Q189" s="6">
        <f>VLOOKUP(B189,'[5]Annex A'!$B$15:$K$251,10,FALSE)</f>
        <v>8025245.471470933</v>
      </c>
      <c r="R189" s="6">
        <f>VLOOKUP(B189,'[6]Annex A'!$B$15:$K$251,10,FALSE)</f>
        <v>8169751.579637545</v>
      </c>
      <c r="S189" s="6"/>
      <c r="T189" s="6">
        <v>370540</v>
      </c>
      <c r="U189" s="6">
        <v>930</v>
      </c>
      <c r="V189" s="6">
        <v>18760</v>
      </c>
      <c r="W189" s="3"/>
      <c r="X189" s="35">
        <v>1173</v>
      </c>
      <c r="Y189" s="36">
        <f>VLOOKUP(B189,'[4]Comparison of MFG'!$B$7:$L$188,3,FALSE)</f>
        <v>1195</v>
      </c>
      <c r="Z189" s="36">
        <f>VLOOKUP(B189,'[4]Comparison of MFG'!$B$7:$L$188,8,FALSE)</f>
        <v>1197</v>
      </c>
      <c r="AB189" s="5"/>
    </row>
    <row r="190" spans="1:28" ht="12.75">
      <c r="A190" s="22" t="s">
        <v>148</v>
      </c>
      <c r="B190" s="3">
        <v>3414782</v>
      </c>
      <c r="C190" s="6">
        <v>0</v>
      </c>
      <c r="D190" s="5">
        <v>5180384.774680563</v>
      </c>
      <c r="E190" s="5">
        <v>16754.22491183879</v>
      </c>
      <c r="F190" s="5">
        <f t="shared" si="20"/>
        <v>5163630.5497687245</v>
      </c>
      <c r="G190" s="5"/>
      <c r="H190" s="5"/>
      <c r="I190" s="6">
        <f t="shared" si="21"/>
        <v>0</v>
      </c>
      <c r="J190" s="6">
        <v>519867.6666666666</v>
      </c>
      <c r="K190" s="6">
        <f t="shared" si="22"/>
        <v>5683498.216435391</v>
      </c>
      <c r="L190" s="3"/>
      <c r="M190" s="3"/>
      <c r="N190" s="3"/>
      <c r="O190" s="5">
        <v>676822.6525134437</v>
      </c>
      <c r="P190" s="3"/>
      <c r="Q190" s="6">
        <f>VLOOKUP(B190,'[5]Annex A'!$B$15:$K$251,10,FALSE)</f>
        <v>6214629.420760217</v>
      </c>
      <c r="R190" s="6">
        <f>VLOOKUP(B190,'[6]Annex A'!$B$15:$K$251,10,FALSE)</f>
        <v>6481066.871379813</v>
      </c>
      <c r="S190" s="6"/>
      <c r="T190" s="6">
        <v>413515</v>
      </c>
      <c r="U190" s="6">
        <v>310</v>
      </c>
      <c r="V190" s="6">
        <v>16415</v>
      </c>
      <c r="W190" s="3"/>
      <c r="X190" s="35">
        <v>811.5</v>
      </c>
      <c r="Y190" s="36">
        <f>VLOOKUP(B190,'[4]Comparison of MFG'!$B$7:$L$188,3,FALSE)</f>
        <v>847.5</v>
      </c>
      <c r="Z190" s="36">
        <f>VLOOKUP(B190,'[4]Comparison of MFG'!$B$7:$L$188,8,FALSE)</f>
        <v>875.5</v>
      </c>
      <c r="AB190" s="5"/>
    </row>
    <row r="191" spans="1:28" ht="12.75">
      <c r="A191" s="22" t="s">
        <v>149</v>
      </c>
      <c r="B191" s="3">
        <v>3414794</v>
      </c>
      <c r="C191" s="6">
        <v>0</v>
      </c>
      <c r="D191" s="5">
        <v>5310606.517438272</v>
      </c>
      <c r="E191" s="5">
        <v>17627.88</v>
      </c>
      <c r="F191" s="5">
        <f t="shared" si="20"/>
        <v>5292978.637438272</v>
      </c>
      <c r="G191" s="5"/>
      <c r="H191" s="5"/>
      <c r="I191" s="6">
        <f t="shared" si="21"/>
        <v>0</v>
      </c>
      <c r="J191" s="6">
        <v>778285</v>
      </c>
      <c r="K191" s="6">
        <f t="shared" si="22"/>
        <v>6071263.637438272</v>
      </c>
      <c r="L191" s="3"/>
      <c r="M191" s="3"/>
      <c r="N191" s="3"/>
      <c r="O191" s="5">
        <v>679136.5652818445</v>
      </c>
      <c r="P191" s="3"/>
      <c r="Q191" s="6">
        <f>VLOOKUP(B191,'[5]Annex A'!$B$15:$K$251,10,FALSE)</f>
        <v>6638953.556888854</v>
      </c>
      <c r="R191" s="6">
        <f>VLOOKUP(B191,'[6]Annex A'!$B$15:$K$251,10,FALSE)</f>
        <v>6795310.069037598</v>
      </c>
      <c r="S191" s="6"/>
      <c r="T191" s="6">
        <v>400145</v>
      </c>
      <c r="U191" s="6">
        <v>3100</v>
      </c>
      <c r="V191" s="6">
        <v>16415</v>
      </c>
      <c r="W191" s="3"/>
      <c r="X191" s="35">
        <v>866</v>
      </c>
      <c r="Y191" s="36">
        <f>VLOOKUP(B191,'[4]Comparison of MFG'!$B$7:$L$188,3,FALSE)</f>
        <v>904</v>
      </c>
      <c r="Z191" s="36">
        <f>VLOOKUP(B191,'[4]Comparison of MFG'!$B$7:$L$188,8,FALSE)</f>
        <v>912</v>
      </c>
      <c r="AB191" s="5"/>
    </row>
    <row r="192" spans="1:28" ht="12.75">
      <c r="A192" s="22" t="s">
        <v>150</v>
      </c>
      <c r="B192" s="3">
        <v>3414790</v>
      </c>
      <c r="C192" s="6">
        <v>0</v>
      </c>
      <c r="D192" s="5">
        <v>4954603.662225123</v>
      </c>
      <c r="E192" s="5">
        <v>17708.55</v>
      </c>
      <c r="F192" s="5">
        <f t="shared" si="20"/>
        <v>4936895.112225123</v>
      </c>
      <c r="G192" s="5"/>
      <c r="H192" s="5"/>
      <c r="I192" s="6">
        <f t="shared" si="21"/>
        <v>0</v>
      </c>
      <c r="J192" s="6">
        <v>640098.6666666667</v>
      </c>
      <c r="K192" s="6">
        <f t="shared" si="22"/>
        <v>5576993.77889179</v>
      </c>
      <c r="L192" s="3"/>
      <c r="M192" s="3"/>
      <c r="N192" s="3"/>
      <c r="O192" s="5">
        <v>672039.7178098729</v>
      </c>
      <c r="P192" s="3"/>
      <c r="Q192" s="6">
        <f>VLOOKUP(B192,'[5]Annex A'!$B$15:$K$251,10,FALSE)</f>
        <v>5952987.145051282</v>
      </c>
      <c r="R192" s="6">
        <f>VLOOKUP(B192,'[6]Annex A'!$B$15:$K$251,10,FALSE)</f>
        <v>6002757.332277399</v>
      </c>
      <c r="S192" s="6"/>
      <c r="T192" s="6">
        <v>258805</v>
      </c>
      <c r="U192" s="6">
        <v>930</v>
      </c>
      <c r="V192" s="6">
        <v>11725</v>
      </c>
      <c r="W192" s="3"/>
      <c r="X192" s="35">
        <v>910</v>
      </c>
      <c r="Y192" s="36">
        <f>VLOOKUP(B192,'[4]Comparison of MFG'!$B$7:$L$188,3,FALSE)</f>
        <v>917</v>
      </c>
      <c r="Z192" s="36">
        <f>VLOOKUP(B192,'[4]Comparison of MFG'!$B$7:$L$188,8,FALSE)</f>
        <v>909</v>
      </c>
      <c r="AB192" s="5"/>
    </row>
    <row r="193" spans="1:26" ht="12.75">
      <c r="A193" s="29" t="s">
        <v>7</v>
      </c>
      <c r="B193" s="4" t="s">
        <v>7</v>
      </c>
      <c r="C193" s="15" t="s">
        <v>7</v>
      </c>
      <c r="D193" s="14" t="s">
        <v>7</v>
      </c>
      <c r="E193" s="14" t="s">
        <v>7</v>
      </c>
      <c r="F193" s="14" t="s">
        <v>7</v>
      </c>
      <c r="G193" s="15" t="s">
        <v>7</v>
      </c>
      <c r="H193" s="15" t="s">
        <v>7</v>
      </c>
      <c r="I193" s="15" t="s">
        <v>7</v>
      </c>
      <c r="J193" s="15" t="s">
        <v>7</v>
      </c>
      <c r="K193" s="15" t="s">
        <v>7</v>
      </c>
      <c r="L193" s="3"/>
      <c r="M193" s="15" t="s">
        <v>7</v>
      </c>
      <c r="N193" s="3"/>
      <c r="O193" s="15" t="s">
        <v>7</v>
      </c>
      <c r="P193" s="3"/>
      <c r="Q193" s="15" t="s">
        <v>7</v>
      </c>
      <c r="R193" s="15" t="s">
        <v>7</v>
      </c>
      <c r="S193" s="6"/>
      <c r="T193" s="15" t="s">
        <v>7</v>
      </c>
      <c r="U193" s="15" t="s">
        <v>7</v>
      </c>
      <c r="V193" s="15" t="s">
        <v>7</v>
      </c>
      <c r="W193" s="15" t="s">
        <v>7</v>
      </c>
      <c r="X193" s="10" t="s">
        <v>7</v>
      </c>
      <c r="Y193" s="10" t="s">
        <v>7</v>
      </c>
      <c r="Z193" s="10" t="s">
        <v>7</v>
      </c>
    </row>
    <row r="194" spans="1:26" ht="12.75">
      <c r="A194" s="22" t="s">
        <v>151</v>
      </c>
      <c r="C194" s="5">
        <f>SUM(C187:C192)</f>
        <v>0</v>
      </c>
      <c r="D194" s="5">
        <f aca="true" t="shared" si="23" ref="D194:K194">SUM(D187:D192)</f>
        <v>33305498.681088064</v>
      </c>
      <c r="E194" s="5">
        <f t="shared" si="23"/>
        <v>113516.26491183879</v>
      </c>
      <c r="F194" s="5">
        <f t="shared" si="23"/>
        <v>33191982.416176226</v>
      </c>
      <c r="G194" s="6">
        <f t="shared" si="23"/>
        <v>0</v>
      </c>
      <c r="H194" s="6">
        <f t="shared" si="23"/>
        <v>0</v>
      </c>
      <c r="I194" s="6">
        <f t="shared" si="23"/>
        <v>0</v>
      </c>
      <c r="J194" s="6">
        <f t="shared" si="23"/>
        <v>4991935.666666667</v>
      </c>
      <c r="K194" s="5">
        <f t="shared" si="23"/>
        <v>38183918.082842894</v>
      </c>
      <c r="L194" s="3"/>
      <c r="M194" s="5">
        <f>SUM(M187:M192)</f>
        <v>0</v>
      </c>
      <c r="N194" s="3"/>
      <c r="O194" s="5">
        <f>SUM(O187:O192)</f>
        <v>4417746.412065371</v>
      </c>
      <c r="P194" s="3"/>
      <c r="Q194" s="5">
        <f>SUM(Q187:Q192)</f>
        <v>41224014.36242092</v>
      </c>
      <c r="R194" s="5">
        <f>SUM(R187:R192)</f>
        <v>42221239.804104894</v>
      </c>
      <c r="S194" s="6"/>
      <c r="T194" s="5">
        <f>SUM(T187:T192)</f>
        <v>2045610</v>
      </c>
      <c r="U194" s="5">
        <f>SUM(U187:U192)</f>
        <v>6200</v>
      </c>
      <c r="V194" s="5">
        <f>SUM(V187:V192)</f>
        <v>105525</v>
      </c>
      <c r="W194" s="3"/>
      <c r="X194" s="11">
        <f>SUM(X187:X192)</f>
        <v>5714.5</v>
      </c>
      <c r="Y194" s="11">
        <f>SUM(Y187:Y192)</f>
        <v>5853.5</v>
      </c>
      <c r="Z194" s="11">
        <f>SUM(Z187:Z192)</f>
        <v>5910.5</v>
      </c>
    </row>
    <row r="195" spans="1:26" ht="12.75">
      <c r="A195" s="29" t="s">
        <v>7</v>
      </c>
      <c r="B195" s="4" t="s">
        <v>7</v>
      </c>
      <c r="C195" s="15" t="s">
        <v>7</v>
      </c>
      <c r="D195" s="14" t="s">
        <v>7</v>
      </c>
      <c r="E195" s="14" t="s">
        <v>7</v>
      </c>
      <c r="F195" s="14" t="s">
        <v>7</v>
      </c>
      <c r="G195" s="15" t="s">
        <v>7</v>
      </c>
      <c r="H195" s="15" t="s">
        <v>7</v>
      </c>
      <c r="I195" s="15" t="s">
        <v>7</v>
      </c>
      <c r="J195" s="15" t="s">
        <v>7</v>
      </c>
      <c r="K195" s="15" t="s">
        <v>7</v>
      </c>
      <c r="L195" s="3"/>
      <c r="M195" s="15" t="s">
        <v>7</v>
      </c>
      <c r="N195" s="3"/>
      <c r="O195" s="15" t="s">
        <v>7</v>
      </c>
      <c r="P195" s="3"/>
      <c r="Q195" s="15" t="s">
        <v>7</v>
      </c>
      <c r="R195" s="15" t="s">
        <v>7</v>
      </c>
      <c r="S195" s="6"/>
      <c r="T195" s="15" t="s">
        <v>7</v>
      </c>
      <c r="U195" s="15" t="s">
        <v>7</v>
      </c>
      <c r="V195" s="15" t="s">
        <v>7</v>
      </c>
      <c r="W195" s="3"/>
      <c r="X195" s="10" t="s">
        <v>7</v>
      </c>
      <c r="Y195" s="10" t="s">
        <v>7</v>
      </c>
      <c r="Z195" s="10" t="s">
        <v>7</v>
      </c>
    </row>
    <row r="196" spans="1:26" ht="12.75">
      <c r="A196" s="22" t="s">
        <v>181</v>
      </c>
      <c r="C196" s="5">
        <f>SUM(C170,C177,C183,C194)</f>
        <v>0</v>
      </c>
      <c r="D196" s="5">
        <f aca="true" t="shared" si="24" ref="D196:K196">SUM(D170,D177,D183,D194)</f>
        <v>83263092.13343242</v>
      </c>
      <c r="E196" s="5">
        <f t="shared" si="24"/>
        <v>279105.567682109</v>
      </c>
      <c r="F196" s="5">
        <f t="shared" si="24"/>
        <v>82983986.56575032</v>
      </c>
      <c r="G196" s="6">
        <f t="shared" si="24"/>
        <v>7500</v>
      </c>
      <c r="H196" s="6">
        <f t="shared" si="24"/>
        <v>1172</v>
      </c>
      <c r="I196" s="6">
        <f t="shared" si="24"/>
        <v>8672</v>
      </c>
      <c r="J196" s="6">
        <f t="shared" si="24"/>
        <v>12075014.333333334</v>
      </c>
      <c r="K196" s="5">
        <f t="shared" si="24"/>
        <v>95067672.89908364</v>
      </c>
      <c r="L196" s="3"/>
      <c r="M196" s="5">
        <f>SUM(M170,M177,M183,M194)</f>
        <v>5000</v>
      </c>
      <c r="N196" s="3"/>
      <c r="O196" s="5">
        <f>SUM(O170,O177,O183,O194)</f>
        <v>10931484.434054911</v>
      </c>
      <c r="P196" s="3"/>
      <c r="Q196" s="5">
        <f>SUM(Q170,Q177,Q183,Q194)</f>
        <v>102177756.44398782</v>
      </c>
      <c r="R196" s="5">
        <f>SUM(R170,R177,R183,R194)</f>
        <v>105063799.01018298</v>
      </c>
      <c r="S196" s="6"/>
      <c r="T196" s="5">
        <f>SUM(T170,T177,T183,T194)</f>
        <v>5619697.5</v>
      </c>
      <c r="U196" s="5">
        <f>SUM(U170,U177,U183,U194)</f>
        <v>18600</v>
      </c>
      <c r="V196" s="5">
        <f>SUM(V170,V177,V183,V194)</f>
        <v>234500</v>
      </c>
      <c r="W196" s="3"/>
      <c r="X196" s="11">
        <f>SUM(X170,X177,X183,X194)</f>
        <v>13906</v>
      </c>
      <c r="Y196" s="11">
        <f>SUM(Y170,Y177,Y183,Y194)</f>
        <v>14205</v>
      </c>
      <c r="Z196" s="11">
        <f>SUM(Z170,Z177,Z183,Z194)</f>
        <v>14429</v>
      </c>
    </row>
    <row r="197" spans="1:26" ht="12.75">
      <c r="A197" s="29" t="s">
        <v>7</v>
      </c>
      <c r="B197" s="4" t="s">
        <v>7</v>
      </c>
      <c r="C197" s="15" t="s">
        <v>7</v>
      </c>
      <c r="D197" s="14" t="s">
        <v>7</v>
      </c>
      <c r="E197" s="14" t="s">
        <v>7</v>
      </c>
      <c r="F197" s="14" t="s">
        <v>7</v>
      </c>
      <c r="G197" s="15" t="s">
        <v>7</v>
      </c>
      <c r="H197" s="15" t="s">
        <v>7</v>
      </c>
      <c r="I197" s="15" t="s">
        <v>7</v>
      </c>
      <c r="J197" s="15" t="s">
        <v>7</v>
      </c>
      <c r="K197" s="15" t="s">
        <v>7</v>
      </c>
      <c r="L197" s="3"/>
      <c r="M197" s="15" t="s">
        <v>7</v>
      </c>
      <c r="N197" s="3"/>
      <c r="O197" s="15" t="s">
        <v>7</v>
      </c>
      <c r="P197" s="3"/>
      <c r="Q197" s="15" t="s">
        <v>7</v>
      </c>
      <c r="R197" s="15" t="s">
        <v>7</v>
      </c>
      <c r="S197" s="6"/>
      <c r="T197" s="15" t="s">
        <v>7</v>
      </c>
      <c r="U197" s="15" t="s">
        <v>7</v>
      </c>
      <c r="V197" s="15" t="s">
        <v>7</v>
      </c>
      <c r="W197" s="3"/>
      <c r="X197" s="10" t="s">
        <v>7</v>
      </c>
      <c r="Y197" s="10" t="s">
        <v>7</v>
      </c>
      <c r="Z197" s="10" t="s">
        <v>7</v>
      </c>
    </row>
    <row r="198" spans="1:26" ht="12.75">
      <c r="A198" s="22" t="s">
        <v>182</v>
      </c>
      <c r="B198" t="s">
        <v>244</v>
      </c>
      <c r="C198" s="5">
        <f>SUM(C159,C196)</f>
        <v>12173627.615958067</v>
      </c>
      <c r="D198" s="5">
        <f aca="true" t="shared" si="25" ref="D198:K198">SUM(D159,D196)</f>
        <v>244255616.5252425</v>
      </c>
      <c r="E198" s="5">
        <f t="shared" si="25"/>
        <v>1873171.3681361116</v>
      </c>
      <c r="F198" s="5">
        <f t="shared" si="25"/>
        <v>242382445.1571064</v>
      </c>
      <c r="G198" s="6">
        <f t="shared" si="25"/>
        <v>1251499.6666666667</v>
      </c>
      <c r="H198" s="6">
        <f t="shared" si="25"/>
        <v>1073325.1259853186</v>
      </c>
      <c r="I198" s="6">
        <f t="shared" si="25"/>
        <v>2324824.7926519853</v>
      </c>
      <c r="J198" s="6">
        <f>SUM(J159,J196)</f>
        <v>12075014.333333334</v>
      </c>
      <c r="K198" s="5">
        <f t="shared" si="25"/>
        <v>268955911.89904976</v>
      </c>
      <c r="L198" s="3"/>
      <c r="M198" s="5">
        <f>SUM(M159,M196)</f>
        <v>421000</v>
      </c>
      <c r="N198" s="3"/>
      <c r="O198" s="5">
        <f>SUM(O159,O196)</f>
        <v>35276918.71400717</v>
      </c>
      <c r="P198" s="3"/>
      <c r="Q198" s="5">
        <f>SUM(Q159,Q196)</f>
        <v>288837677.95323193</v>
      </c>
      <c r="R198" s="5">
        <f>SUM(R159,R196)</f>
        <v>294462973.9855952</v>
      </c>
      <c r="S198" s="6"/>
      <c r="T198" s="5">
        <f>SUM(T159,T196)</f>
        <v>21126875</v>
      </c>
      <c r="U198" s="5">
        <f>SUM(U159,U196)</f>
        <v>48360</v>
      </c>
      <c r="V198" s="5">
        <f>SUM(V159,V196)</f>
        <v>919240</v>
      </c>
      <c r="W198" s="3"/>
      <c r="X198" s="11">
        <f>SUM(X159,X196)</f>
        <v>48994.916666666664</v>
      </c>
      <c r="Y198" s="11">
        <f>SUM(Y159,Y196)</f>
        <v>49436.92</v>
      </c>
      <c r="Z198" s="11">
        <f>SUM(Z159,Z196)</f>
        <v>49668</v>
      </c>
    </row>
    <row r="199" spans="1:26" ht="12.75">
      <c r="A199" s="29" t="s">
        <v>7</v>
      </c>
      <c r="B199" s="4" t="s">
        <v>7</v>
      </c>
      <c r="C199" s="15" t="s">
        <v>7</v>
      </c>
      <c r="D199" s="14" t="s">
        <v>7</v>
      </c>
      <c r="E199" s="14" t="s">
        <v>7</v>
      </c>
      <c r="F199" s="14" t="s">
        <v>7</v>
      </c>
      <c r="G199" s="15" t="s">
        <v>7</v>
      </c>
      <c r="H199" s="15" t="s">
        <v>7</v>
      </c>
      <c r="I199" s="15" t="s">
        <v>7</v>
      </c>
      <c r="J199" s="15" t="s">
        <v>7</v>
      </c>
      <c r="K199" s="15" t="s">
        <v>7</v>
      </c>
      <c r="L199" s="3"/>
      <c r="M199" s="15" t="s">
        <v>7</v>
      </c>
      <c r="N199" s="3"/>
      <c r="O199" s="15" t="s">
        <v>7</v>
      </c>
      <c r="P199" s="3"/>
      <c r="Q199" s="15" t="s">
        <v>7</v>
      </c>
      <c r="R199" s="15" t="s">
        <v>7</v>
      </c>
      <c r="S199" s="6"/>
      <c r="T199" s="15" t="s">
        <v>7</v>
      </c>
      <c r="U199" s="15" t="s">
        <v>7</v>
      </c>
      <c r="V199" s="15" t="s">
        <v>7</v>
      </c>
      <c r="W199" s="3"/>
      <c r="X199" s="10" t="s">
        <v>7</v>
      </c>
      <c r="Y199" s="10" t="s">
        <v>7</v>
      </c>
      <c r="Z199" s="10" t="s">
        <v>7</v>
      </c>
    </row>
    <row r="200" spans="1:26" ht="12.75">
      <c r="A200" s="22" t="s">
        <v>190</v>
      </c>
      <c r="C200" s="6"/>
      <c r="D200" s="5"/>
      <c r="E200" s="5"/>
      <c r="F200" s="5"/>
      <c r="G200" s="6"/>
      <c r="H200" s="6"/>
      <c r="I200" s="6"/>
      <c r="J200" s="6"/>
      <c r="K200" s="6"/>
      <c r="L200" s="3"/>
      <c r="M200" s="3"/>
      <c r="N200" s="3"/>
      <c r="O200" s="6"/>
      <c r="P200" s="3"/>
      <c r="Q200" s="6"/>
      <c r="R200" s="6"/>
      <c r="S200" s="6"/>
      <c r="T200" s="6"/>
      <c r="U200" s="6"/>
      <c r="V200" s="6"/>
      <c r="W200" s="3"/>
      <c r="X200" s="12"/>
      <c r="Y200" s="12"/>
      <c r="Z200" s="12"/>
    </row>
    <row r="201" spans="1:34" ht="12.75">
      <c r="A201" s="22" t="s">
        <v>152</v>
      </c>
      <c r="B201" s="3">
        <v>3417025</v>
      </c>
      <c r="C201" s="6">
        <v>0</v>
      </c>
      <c r="D201" s="5">
        <v>0</v>
      </c>
      <c r="E201" s="5">
        <v>0</v>
      </c>
      <c r="F201" s="5">
        <f aca="true" t="shared" si="26" ref="F201:F213">SUM(D201-E201)</f>
        <v>0</v>
      </c>
      <c r="G201" s="5">
        <v>2720000</v>
      </c>
      <c r="H201" s="5">
        <v>1817608.800951914</v>
      </c>
      <c r="I201" s="6">
        <f aca="true" t="shared" si="27" ref="I201:I213">SUM(G201:H201)</f>
        <v>4537608.800951914</v>
      </c>
      <c r="J201" s="6">
        <v>5380.666666666667</v>
      </c>
      <c r="K201" s="6">
        <f aca="true" t="shared" si="28" ref="K201:K213">SUM(C201,F201,I201,J201)</f>
        <v>4542989.467618581</v>
      </c>
      <c r="L201" s="3"/>
      <c r="M201" s="3"/>
      <c r="N201" s="3"/>
      <c r="O201" s="6">
        <v>0</v>
      </c>
      <c r="P201" s="3"/>
      <c r="Q201" s="6">
        <f>VLOOKUP(B201,'[5]Annex A'!$B$15:$K$251,10,FALSE)</f>
        <v>4779412.393299584</v>
      </c>
      <c r="R201" s="6">
        <f>VLOOKUP(B201,'[6]Annex A'!$B$15:$K$251,10,FALSE)</f>
        <v>4861375.097636712</v>
      </c>
      <c r="S201" s="6"/>
      <c r="T201" s="6">
        <v>137920</v>
      </c>
      <c r="U201" s="6">
        <v>0</v>
      </c>
      <c r="V201" s="6">
        <v>4690</v>
      </c>
      <c r="W201" s="3"/>
      <c r="X201" s="13">
        <v>0</v>
      </c>
      <c r="Y201" s="13">
        <v>0</v>
      </c>
      <c r="Z201" s="13">
        <v>0</v>
      </c>
      <c r="AB201" s="5"/>
      <c r="AC201" s="5"/>
      <c r="AD201" s="5"/>
      <c r="AF201" s="5"/>
      <c r="AG201" s="5"/>
      <c r="AH201" s="5"/>
    </row>
    <row r="202" spans="1:34" ht="12.75">
      <c r="A202" s="22" t="s">
        <v>216</v>
      </c>
      <c r="B202" s="3">
        <v>3417069</v>
      </c>
      <c r="C202" s="6">
        <v>0</v>
      </c>
      <c r="D202" s="5">
        <v>0</v>
      </c>
      <c r="E202" s="5">
        <v>0</v>
      </c>
      <c r="F202" s="5">
        <f t="shared" si="26"/>
        <v>0</v>
      </c>
      <c r="G202" s="5">
        <v>1600000</v>
      </c>
      <c r="H202" s="5">
        <v>809537.406416515</v>
      </c>
      <c r="I202" s="6">
        <f t="shared" si="27"/>
        <v>2409537.406416515</v>
      </c>
      <c r="J202" s="6">
        <v>2504.3333333333335</v>
      </c>
      <c r="K202" s="6">
        <f t="shared" si="28"/>
        <v>2412041.7397498484</v>
      </c>
      <c r="L202" s="3"/>
      <c r="M202" s="3"/>
      <c r="N202" s="3"/>
      <c r="O202" s="6">
        <v>0</v>
      </c>
      <c r="P202" s="3"/>
      <c r="Q202" s="6">
        <f>VLOOKUP(B202,'[5]Annex A'!$B$15:$K$251,10,FALSE)</f>
        <v>2611601.6453363397</v>
      </c>
      <c r="R202" s="6">
        <f>VLOOKUP(B202,'[6]Annex A'!$B$15:$K$251,10,FALSE)</f>
        <v>2711630.2765386025</v>
      </c>
      <c r="T202" s="6">
        <v>77785</v>
      </c>
      <c r="U202" s="6">
        <v>0</v>
      </c>
      <c r="V202" s="6">
        <v>2345</v>
      </c>
      <c r="W202" s="3"/>
      <c r="X202" s="13">
        <v>0</v>
      </c>
      <c r="Y202" s="13">
        <v>0</v>
      </c>
      <c r="Z202" s="13">
        <v>0</v>
      </c>
      <c r="AB202" s="5"/>
      <c r="AC202" s="5"/>
      <c r="AD202" s="5"/>
      <c r="AF202" s="5"/>
      <c r="AG202" s="5"/>
      <c r="AH202" s="5"/>
    </row>
    <row r="203" spans="1:34" ht="12.75">
      <c r="A203" s="22" t="s">
        <v>153</v>
      </c>
      <c r="B203" s="3">
        <v>3417070</v>
      </c>
      <c r="C203" s="6">
        <v>0</v>
      </c>
      <c r="D203" s="5">
        <v>0</v>
      </c>
      <c r="E203" s="5">
        <v>0</v>
      </c>
      <c r="F203" s="5">
        <f t="shared" si="26"/>
        <v>0</v>
      </c>
      <c r="G203" s="5">
        <v>2420000.0000000005</v>
      </c>
      <c r="H203" s="5">
        <v>1295805.7219385453</v>
      </c>
      <c r="I203" s="6">
        <f t="shared" si="27"/>
        <v>3715805.721938546</v>
      </c>
      <c r="J203" s="6">
        <v>3380.333333333333</v>
      </c>
      <c r="K203" s="6">
        <f t="shared" si="28"/>
        <v>3719186.0552718793</v>
      </c>
      <c r="L203" s="3"/>
      <c r="M203" s="3"/>
      <c r="N203" s="3"/>
      <c r="O203" s="6">
        <v>0</v>
      </c>
      <c r="P203" s="3"/>
      <c r="Q203" s="6">
        <f>VLOOKUP(B203,'[5]Annex A'!$B$15:$K$251,10,FALSE)</f>
        <v>4000563.600524494</v>
      </c>
      <c r="R203" s="6">
        <f>VLOOKUP(B203,'[6]Annex A'!$B$15:$K$251,10,FALSE)</f>
        <v>4134068.3452463374</v>
      </c>
      <c r="T203" s="6">
        <v>132945</v>
      </c>
      <c r="U203" s="6">
        <v>0</v>
      </c>
      <c r="V203" s="6">
        <v>11725</v>
      </c>
      <c r="W203" s="3"/>
      <c r="X203" s="13">
        <v>0</v>
      </c>
      <c r="Y203" s="13">
        <v>0</v>
      </c>
      <c r="Z203" s="13">
        <v>0</v>
      </c>
      <c r="AB203" s="5"/>
      <c r="AC203" s="5"/>
      <c r="AD203" s="5"/>
      <c r="AF203" s="5"/>
      <c r="AG203" s="5"/>
      <c r="AH203" s="5"/>
    </row>
    <row r="204" spans="1:34" ht="12.75">
      <c r="A204" s="22" t="s">
        <v>154</v>
      </c>
      <c r="B204" s="3">
        <v>3417042</v>
      </c>
      <c r="C204" s="6">
        <v>0</v>
      </c>
      <c r="D204" s="5">
        <v>0</v>
      </c>
      <c r="E204" s="5">
        <v>0</v>
      </c>
      <c r="F204" s="5">
        <f t="shared" si="26"/>
        <v>0</v>
      </c>
      <c r="G204" s="5">
        <v>679999.9999999999</v>
      </c>
      <c r="H204" s="5">
        <v>550420.089138234</v>
      </c>
      <c r="I204" s="6">
        <f t="shared" si="27"/>
        <v>1230420.089138234</v>
      </c>
      <c r="J204" s="5">
        <v>0</v>
      </c>
      <c r="K204" s="6">
        <f t="shared" si="28"/>
        <v>1230420.089138234</v>
      </c>
      <c r="L204" s="3"/>
      <c r="M204" s="3"/>
      <c r="N204" s="3"/>
      <c r="O204" s="6">
        <v>0</v>
      </c>
      <c r="P204" s="3"/>
      <c r="Q204" s="6">
        <f>VLOOKUP(B204,'[5]Annex A'!$B$15:$K$251,10,FALSE)</f>
        <v>1275300.0891382338</v>
      </c>
      <c r="R204" s="6">
        <f>VLOOKUP(B204,'[6]Annex A'!$B$15:$K$251,10,FALSE)</f>
        <v>1275300.0891382338</v>
      </c>
      <c r="T204" s="6">
        <v>54435</v>
      </c>
      <c r="U204" s="6">
        <v>0</v>
      </c>
      <c r="V204" s="6">
        <v>0</v>
      </c>
      <c r="W204" s="3"/>
      <c r="X204" s="13">
        <v>0</v>
      </c>
      <c r="Y204" s="13">
        <v>0</v>
      </c>
      <c r="Z204" s="13">
        <v>0</v>
      </c>
      <c r="AB204" s="5"/>
      <c r="AC204" s="5"/>
      <c r="AD204" s="5"/>
      <c r="AF204" s="5"/>
      <c r="AG204" s="5"/>
      <c r="AH204" s="5"/>
    </row>
    <row r="205" spans="1:34" ht="12.75">
      <c r="A205" s="22" t="s">
        <v>155</v>
      </c>
      <c r="B205" s="3">
        <v>3417045</v>
      </c>
      <c r="C205" s="6">
        <v>0</v>
      </c>
      <c r="D205" s="5">
        <v>0</v>
      </c>
      <c r="E205" s="5">
        <v>0</v>
      </c>
      <c r="F205" s="5">
        <f>SUM(D205-E205)</f>
        <v>0</v>
      </c>
      <c r="G205" s="5">
        <v>579999.9999999999</v>
      </c>
      <c r="H205" s="5">
        <v>482821.9110408184</v>
      </c>
      <c r="I205" s="6">
        <f t="shared" si="27"/>
        <v>1062821.9110408183</v>
      </c>
      <c r="J205" s="5">
        <v>0</v>
      </c>
      <c r="K205" s="6">
        <f t="shared" si="28"/>
        <v>1062821.9110408183</v>
      </c>
      <c r="L205" s="3"/>
      <c r="M205" s="3"/>
      <c r="N205" s="3"/>
      <c r="O205" s="6">
        <v>0</v>
      </c>
      <c r="P205" s="3"/>
      <c r="Q205" s="6">
        <f>VLOOKUP(B205,'[5]Annex A'!$B$15:$K$251,10,FALSE)</f>
        <v>1101101.9110408183</v>
      </c>
      <c r="R205" s="6">
        <f>VLOOKUP(B205,'[6]Annex A'!$B$15:$K$251,10,FALSE)</f>
        <v>1101101.9110408183</v>
      </c>
      <c r="T205" s="6">
        <v>64560</v>
      </c>
      <c r="U205" s="6">
        <v>0</v>
      </c>
      <c r="V205" s="6">
        <v>0</v>
      </c>
      <c r="W205" s="3"/>
      <c r="X205" s="13">
        <v>0</v>
      </c>
      <c r="Y205" s="13">
        <v>0</v>
      </c>
      <c r="Z205" s="13">
        <v>0</v>
      </c>
      <c r="AB205" s="5"/>
      <c r="AC205" s="5"/>
      <c r="AD205" s="5"/>
      <c r="AF205" s="5"/>
      <c r="AG205" s="5"/>
      <c r="AH205" s="5"/>
    </row>
    <row r="206" spans="1:34" ht="12.75">
      <c r="A206" s="22" t="s">
        <v>156</v>
      </c>
      <c r="B206" s="3">
        <v>3417065</v>
      </c>
      <c r="C206" s="6">
        <v>0</v>
      </c>
      <c r="D206" s="5">
        <v>0</v>
      </c>
      <c r="E206" s="5">
        <v>0</v>
      </c>
      <c r="F206" s="5">
        <f t="shared" si="26"/>
        <v>0</v>
      </c>
      <c r="G206" s="5">
        <v>650000</v>
      </c>
      <c r="H206" s="5">
        <v>511930.3831374854</v>
      </c>
      <c r="I206" s="6">
        <f t="shared" si="27"/>
        <v>1161930.3831374855</v>
      </c>
      <c r="J206" s="5">
        <v>0</v>
      </c>
      <c r="K206" s="6">
        <f t="shared" si="28"/>
        <v>1161930.3831374855</v>
      </c>
      <c r="L206" s="3"/>
      <c r="M206" s="3"/>
      <c r="N206" s="3"/>
      <c r="O206" s="6">
        <v>0</v>
      </c>
      <c r="P206" s="3"/>
      <c r="Q206" s="6">
        <f>VLOOKUP(B206,'[5]Annex A'!$B$15:$K$251,10,FALSE)</f>
        <v>1204830.3831374855</v>
      </c>
      <c r="R206" s="6">
        <f>VLOOKUP(B206,'[6]Annex A'!$B$15:$K$251,10,FALSE)</f>
        <v>1212616.9583499618</v>
      </c>
      <c r="T206" s="6">
        <v>46645</v>
      </c>
      <c r="U206" s="6">
        <v>0</v>
      </c>
      <c r="V206" s="6">
        <v>0</v>
      </c>
      <c r="W206" s="3"/>
      <c r="X206" s="13">
        <v>0</v>
      </c>
      <c r="Y206" s="13">
        <v>0</v>
      </c>
      <c r="Z206" s="13">
        <v>0</v>
      </c>
      <c r="AB206" s="5"/>
      <c r="AC206" s="5"/>
      <c r="AD206" s="5"/>
      <c r="AF206" s="5"/>
      <c r="AG206" s="5"/>
      <c r="AH206" s="5"/>
    </row>
    <row r="207" spans="1:34" ht="12.75">
      <c r="A207" s="22" t="s">
        <v>157</v>
      </c>
      <c r="B207" s="3">
        <v>3417054</v>
      </c>
      <c r="C207" s="6">
        <v>0</v>
      </c>
      <c r="D207" s="5">
        <v>0</v>
      </c>
      <c r="E207" s="5">
        <v>0</v>
      </c>
      <c r="F207" s="5">
        <f t="shared" si="26"/>
        <v>0</v>
      </c>
      <c r="G207" s="5">
        <v>1330000</v>
      </c>
      <c r="H207" s="5">
        <v>1176470.5890985066</v>
      </c>
      <c r="I207" s="6">
        <f t="shared" si="27"/>
        <v>2506470.5890985066</v>
      </c>
      <c r="J207" s="5">
        <v>0</v>
      </c>
      <c r="K207" s="6">
        <f t="shared" si="28"/>
        <v>2506470.5890985066</v>
      </c>
      <c r="L207" s="3"/>
      <c r="M207" s="3"/>
      <c r="N207" s="3"/>
      <c r="O207" s="6">
        <v>0</v>
      </c>
      <c r="P207" s="3"/>
      <c r="Q207" s="6">
        <f>VLOOKUP(B207,'[5]Annex A'!$B$15:$K$251,10,FALSE)</f>
        <v>2619838.8926326395</v>
      </c>
      <c r="R207" s="6">
        <f>VLOOKUP(B207,'[6]Annex A'!$B$15:$K$251,10,FALSE)</f>
        <v>2662481.879582421</v>
      </c>
      <c r="T207" s="6">
        <v>95495</v>
      </c>
      <c r="U207" s="6">
        <v>310</v>
      </c>
      <c r="V207" s="6">
        <v>7035</v>
      </c>
      <c r="W207" s="3"/>
      <c r="X207" s="13">
        <v>0</v>
      </c>
      <c r="Y207" s="13">
        <v>0</v>
      </c>
      <c r="Z207" s="13">
        <v>0</v>
      </c>
      <c r="AB207" s="5"/>
      <c r="AC207" s="5"/>
      <c r="AD207" s="5"/>
      <c r="AF207" s="5"/>
      <c r="AG207" s="5"/>
      <c r="AH207" s="5"/>
    </row>
    <row r="208" spans="1:34" ht="12.75">
      <c r="A208" s="22" t="s">
        <v>158</v>
      </c>
      <c r="B208" s="3">
        <v>3417051</v>
      </c>
      <c r="C208" s="6">
        <v>0</v>
      </c>
      <c r="D208" s="5">
        <v>0</v>
      </c>
      <c r="E208" s="5">
        <v>0</v>
      </c>
      <c r="F208" s="5">
        <f t="shared" si="26"/>
        <v>0</v>
      </c>
      <c r="G208" s="5">
        <v>1283333.3333333335</v>
      </c>
      <c r="H208" s="5">
        <v>983253.1292446232</v>
      </c>
      <c r="I208" s="6">
        <f t="shared" si="27"/>
        <v>2266586.4625779567</v>
      </c>
      <c r="J208" s="6">
        <v>6007.666666666666</v>
      </c>
      <c r="K208" s="6">
        <f t="shared" si="28"/>
        <v>2272594.1292446232</v>
      </c>
      <c r="L208" s="3"/>
      <c r="M208" s="3"/>
      <c r="N208" s="3"/>
      <c r="O208" s="6">
        <v>0</v>
      </c>
      <c r="P208" s="3"/>
      <c r="Q208" s="6">
        <f>VLOOKUP(B208,'[5]Annex A'!$B$15:$K$251,10,FALSE)</f>
        <v>2403597.1118770926</v>
      </c>
      <c r="R208" s="6">
        <f>VLOOKUP(B208,'[6]Annex A'!$B$15:$K$251,10,FALSE)</f>
        <v>2434240.3749489104</v>
      </c>
      <c r="T208" s="6">
        <v>44885</v>
      </c>
      <c r="U208" s="6">
        <v>0</v>
      </c>
      <c r="V208" s="6">
        <v>9380</v>
      </c>
      <c r="W208" s="3"/>
      <c r="X208" s="13">
        <v>0</v>
      </c>
      <c r="Y208" s="13">
        <v>0</v>
      </c>
      <c r="Z208" s="13">
        <v>0</v>
      </c>
      <c r="AB208" s="5"/>
      <c r="AC208" s="5"/>
      <c r="AD208" s="5"/>
      <c r="AF208" s="5"/>
      <c r="AG208" s="5"/>
      <c r="AH208" s="5"/>
    </row>
    <row r="209" spans="1:34" ht="12.75">
      <c r="A209" s="22" t="s">
        <v>159</v>
      </c>
      <c r="B209" s="3">
        <v>3417063</v>
      </c>
      <c r="C209" s="6">
        <v>0</v>
      </c>
      <c r="D209" s="5">
        <v>0</v>
      </c>
      <c r="E209" s="5">
        <v>0</v>
      </c>
      <c r="F209" s="5">
        <f t="shared" si="26"/>
        <v>0</v>
      </c>
      <c r="G209" s="5">
        <v>1450000</v>
      </c>
      <c r="H209" s="5">
        <v>1195462.371984347</v>
      </c>
      <c r="I209" s="6">
        <f t="shared" si="27"/>
        <v>2645462.371984347</v>
      </c>
      <c r="J209" s="5">
        <v>0</v>
      </c>
      <c r="K209" s="6">
        <f t="shared" si="28"/>
        <v>2645462.371984347</v>
      </c>
      <c r="L209" s="3"/>
      <c r="M209" s="3"/>
      <c r="N209" s="3"/>
      <c r="O209" s="6">
        <v>0</v>
      </c>
      <c r="P209" s="3"/>
      <c r="Q209" s="6">
        <f>VLOOKUP(B209,'[5]Annex A'!$B$15:$K$251,10,FALSE)</f>
        <v>2786262.669886509</v>
      </c>
      <c r="R209" s="6">
        <f>VLOOKUP(B209,'[6]Annex A'!$B$15:$K$251,10,FALSE)</f>
        <v>2847275.4829265326</v>
      </c>
      <c r="T209" s="6">
        <v>111635</v>
      </c>
      <c r="U209" s="6">
        <v>0</v>
      </c>
      <c r="V209" s="6">
        <v>4690</v>
      </c>
      <c r="W209" s="3"/>
      <c r="X209" s="13">
        <v>0</v>
      </c>
      <c r="Y209" s="13">
        <v>0</v>
      </c>
      <c r="Z209" s="13">
        <v>0</v>
      </c>
      <c r="AB209" s="5"/>
      <c r="AC209" s="5"/>
      <c r="AD209" s="5"/>
      <c r="AF209" s="5"/>
      <c r="AG209" s="5"/>
      <c r="AH209" s="5"/>
    </row>
    <row r="210" spans="1:34" ht="12.75">
      <c r="A210" s="22" t="s">
        <v>160</v>
      </c>
      <c r="B210" s="3">
        <v>3417052</v>
      </c>
      <c r="C210" s="6">
        <v>0</v>
      </c>
      <c r="D210" s="5">
        <v>0</v>
      </c>
      <c r="E210" s="5">
        <v>0</v>
      </c>
      <c r="F210" s="5">
        <f t="shared" si="26"/>
        <v>0</v>
      </c>
      <c r="G210" s="5">
        <v>1371666.6666666667</v>
      </c>
      <c r="H210" s="5">
        <v>1154306.827088006</v>
      </c>
      <c r="I210" s="6">
        <f t="shared" si="27"/>
        <v>2525973.493754673</v>
      </c>
      <c r="J210" s="6">
        <v>4880.333333333333</v>
      </c>
      <c r="K210" s="6">
        <f t="shared" si="28"/>
        <v>2530853.8270880063</v>
      </c>
      <c r="L210" s="3"/>
      <c r="M210" s="3"/>
      <c r="N210" s="3"/>
      <c r="O210" s="6">
        <v>0</v>
      </c>
      <c r="P210" s="3"/>
      <c r="Q210" s="6">
        <f>VLOOKUP(B210,'[5]Annex A'!$B$15:$K$251,10,FALSE)</f>
        <v>2653581.823166138</v>
      </c>
      <c r="R210" s="6">
        <f>VLOOKUP(B210,'[6]Annex A'!$B$15:$K$251,10,FALSE)</f>
        <v>2687383.4969714717</v>
      </c>
      <c r="T210" s="6">
        <v>43930</v>
      </c>
      <c r="U210" s="6">
        <v>0</v>
      </c>
      <c r="V210" s="6">
        <v>2345</v>
      </c>
      <c r="W210" s="3"/>
      <c r="X210" s="13">
        <v>0</v>
      </c>
      <c r="Y210" s="13">
        <v>0</v>
      </c>
      <c r="Z210" s="13">
        <v>0</v>
      </c>
      <c r="AB210" s="5"/>
      <c r="AC210" s="5"/>
      <c r="AD210" s="5"/>
      <c r="AF210" s="5"/>
      <c r="AG210" s="5"/>
      <c r="AH210" s="5"/>
    </row>
    <row r="211" spans="1:34" ht="12.75">
      <c r="A211" s="22" t="s">
        <v>161</v>
      </c>
      <c r="B211" s="3">
        <v>3417059</v>
      </c>
      <c r="C211" s="6">
        <v>0</v>
      </c>
      <c r="D211" s="5">
        <v>0</v>
      </c>
      <c r="E211" s="5">
        <v>0</v>
      </c>
      <c r="F211" s="5">
        <f t="shared" si="26"/>
        <v>0</v>
      </c>
      <c r="G211" s="5">
        <v>780000</v>
      </c>
      <c r="H211" s="5">
        <v>1777727.3215280818</v>
      </c>
      <c r="I211" s="6">
        <f t="shared" si="27"/>
        <v>2557727.321528082</v>
      </c>
      <c r="J211" s="6">
        <v>4631</v>
      </c>
      <c r="K211" s="6">
        <f t="shared" si="28"/>
        <v>2562358.321528082</v>
      </c>
      <c r="L211" s="3"/>
      <c r="M211" s="3"/>
      <c r="N211" s="3"/>
      <c r="O211" s="6">
        <v>0</v>
      </c>
      <c r="P211" s="3"/>
      <c r="Q211" s="6">
        <f>VLOOKUP(B211,'[5]Annex A'!$B$15:$K$251,10,FALSE)</f>
        <v>2650806.85331364</v>
      </c>
      <c r="R211" s="6">
        <f>VLOOKUP(B211,'[6]Annex A'!$B$15:$K$251,10,FALSE)</f>
        <v>2696233.099227298</v>
      </c>
      <c r="T211" s="6">
        <v>34380</v>
      </c>
      <c r="U211" s="6">
        <v>0</v>
      </c>
      <c r="V211" s="6">
        <v>0</v>
      </c>
      <c r="W211" s="3"/>
      <c r="X211" s="13">
        <v>0</v>
      </c>
      <c r="Y211" s="13">
        <v>0</v>
      </c>
      <c r="Z211" s="13">
        <v>0</v>
      </c>
      <c r="AB211" s="5"/>
      <c r="AC211" s="5"/>
      <c r="AD211" s="5"/>
      <c r="AF211" s="5"/>
      <c r="AG211" s="5"/>
      <c r="AH211" s="5"/>
    </row>
    <row r="212" spans="1:34" ht="12.75">
      <c r="A212" s="22" t="s">
        <v>162</v>
      </c>
      <c r="B212" s="3">
        <v>3417039</v>
      </c>
      <c r="C212" s="6">
        <v>0</v>
      </c>
      <c r="D212" s="5">
        <v>0</v>
      </c>
      <c r="E212" s="5">
        <v>0</v>
      </c>
      <c r="F212" s="5">
        <f t="shared" si="26"/>
        <v>0</v>
      </c>
      <c r="G212" s="5">
        <v>700000</v>
      </c>
      <c r="H212" s="5">
        <v>686015.4122594793</v>
      </c>
      <c r="I212" s="6">
        <f t="shared" si="27"/>
        <v>1386015.4122594793</v>
      </c>
      <c r="J212" s="5">
        <v>0</v>
      </c>
      <c r="K212" s="6">
        <f t="shared" si="28"/>
        <v>1386015.4122594793</v>
      </c>
      <c r="L212" s="3"/>
      <c r="M212" s="3"/>
      <c r="N212" s="3"/>
      <c r="O212" s="6">
        <v>0</v>
      </c>
      <c r="P212" s="3"/>
      <c r="Q212" s="6">
        <f>VLOOKUP(B212,'[5]Annex A'!$B$15:$K$251,10,FALSE)</f>
        <v>1432215.4122594793</v>
      </c>
      <c r="R212" s="6">
        <f>VLOOKUP(B212,'[6]Annex A'!$B$15:$K$251,10,FALSE)</f>
        <v>1432215.4122594793</v>
      </c>
      <c r="T212" s="6">
        <v>52915</v>
      </c>
      <c r="U212" s="6">
        <v>0</v>
      </c>
      <c r="V212" s="6">
        <v>0</v>
      </c>
      <c r="W212" s="3"/>
      <c r="X212" s="13">
        <v>0</v>
      </c>
      <c r="Y212" s="13">
        <v>0</v>
      </c>
      <c r="Z212" s="13">
        <v>0</v>
      </c>
      <c r="AB212" s="5"/>
      <c r="AC212" s="5"/>
      <c r="AD212" s="5"/>
      <c r="AF212" s="5"/>
      <c r="AG212" s="5"/>
      <c r="AH212" s="5"/>
    </row>
    <row r="213" spans="1:34" ht="12.75">
      <c r="A213" s="22" t="s">
        <v>217</v>
      </c>
      <c r="B213" s="3">
        <v>3411108</v>
      </c>
      <c r="C213" s="6">
        <v>0</v>
      </c>
      <c r="D213" s="5">
        <v>0</v>
      </c>
      <c r="E213" s="5">
        <v>0</v>
      </c>
      <c r="F213" s="5">
        <f t="shared" si="26"/>
        <v>0</v>
      </c>
      <c r="G213" s="5">
        <v>1060000</v>
      </c>
      <c r="H213" s="5">
        <v>1586061.0806853836</v>
      </c>
      <c r="I213" s="6">
        <f t="shared" si="27"/>
        <v>2646061.0806853836</v>
      </c>
      <c r="J213" s="5">
        <v>0</v>
      </c>
      <c r="K213" s="6">
        <f t="shared" si="28"/>
        <v>2646061.0806853836</v>
      </c>
      <c r="L213" s="3"/>
      <c r="M213" s="3"/>
      <c r="N213" s="3"/>
      <c r="O213" s="6">
        <v>0</v>
      </c>
      <c r="P213" s="3"/>
      <c r="Q213" s="6">
        <f>VLOOKUP(B213,'[5]Annex A'!$B$15:$K$251,10,FALSE)</f>
        <v>2620274.8439105903</v>
      </c>
      <c r="R213" s="6">
        <f>VLOOKUP(B213,'[6]Annex A'!$B$15:$K$251,10,FALSE)</f>
        <v>2094652.7287704921</v>
      </c>
      <c r="T213" s="6">
        <v>46047.5</v>
      </c>
      <c r="U213" s="6">
        <v>0</v>
      </c>
      <c r="V213" s="6">
        <v>0</v>
      </c>
      <c r="W213" s="3"/>
      <c r="X213" s="13">
        <v>0</v>
      </c>
      <c r="Y213" s="13">
        <v>0</v>
      </c>
      <c r="Z213" s="13">
        <v>0</v>
      </c>
      <c r="AB213" s="5"/>
      <c r="AC213" s="5"/>
      <c r="AD213" s="5"/>
      <c r="AF213" s="5"/>
      <c r="AG213" s="5"/>
      <c r="AH213" s="5"/>
    </row>
    <row r="214" spans="1:26" ht="12.75">
      <c r="A214" s="29" t="s">
        <v>7</v>
      </c>
      <c r="B214" s="4" t="s">
        <v>7</v>
      </c>
      <c r="C214" s="15" t="s">
        <v>7</v>
      </c>
      <c r="D214" s="14" t="s">
        <v>7</v>
      </c>
      <c r="E214" s="14" t="s">
        <v>7</v>
      </c>
      <c r="F214" s="14" t="s">
        <v>7</v>
      </c>
      <c r="G214" s="15" t="s">
        <v>7</v>
      </c>
      <c r="H214" s="15" t="s">
        <v>7</v>
      </c>
      <c r="I214" s="15" t="s">
        <v>7</v>
      </c>
      <c r="J214" s="15" t="s">
        <v>7</v>
      </c>
      <c r="K214" s="15" t="s">
        <v>7</v>
      </c>
      <c r="L214" s="3"/>
      <c r="M214" s="15" t="s">
        <v>7</v>
      </c>
      <c r="N214" s="3"/>
      <c r="O214" s="15" t="s">
        <v>7</v>
      </c>
      <c r="P214" s="3"/>
      <c r="Q214" s="15" t="s">
        <v>7</v>
      </c>
      <c r="R214" s="15" t="s">
        <v>7</v>
      </c>
      <c r="T214" s="15" t="s">
        <v>7</v>
      </c>
      <c r="U214" s="15" t="s">
        <v>7</v>
      </c>
      <c r="V214" s="15" t="s">
        <v>7</v>
      </c>
      <c r="W214" s="3"/>
      <c r="X214" s="10" t="s">
        <v>7</v>
      </c>
      <c r="Y214" s="10" t="s">
        <v>7</v>
      </c>
      <c r="Z214" s="10" t="s">
        <v>7</v>
      </c>
    </row>
    <row r="215" spans="1:26" ht="12.75">
      <c r="A215" s="22" t="s">
        <v>183</v>
      </c>
      <c r="C215" s="5">
        <f>SUM(C201:C213)</f>
        <v>0</v>
      </c>
      <c r="D215" s="5">
        <f aca="true" t="shared" si="29" ref="D215:K215">SUM(D201:D213)</f>
        <v>0</v>
      </c>
      <c r="E215" s="5">
        <f t="shared" si="29"/>
        <v>0</v>
      </c>
      <c r="F215" s="5">
        <f t="shared" si="29"/>
        <v>0</v>
      </c>
      <c r="G215" s="6">
        <f t="shared" si="29"/>
        <v>16625000</v>
      </c>
      <c r="H215" s="6">
        <f t="shared" si="29"/>
        <v>14027421.04451194</v>
      </c>
      <c r="I215" s="6">
        <f t="shared" si="29"/>
        <v>30652421.04451194</v>
      </c>
      <c r="J215" s="6">
        <f t="shared" si="29"/>
        <v>26784.333333333332</v>
      </c>
      <c r="K215" s="5">
        <f t="shared" si="29"/>
        <v>30679205.377845272</v>
      </c>
      <c r="L215" s="3"/>
      <c r="M215" s="5">
        <f>SUM(M201:M213)</f>
        <v>0</v>
      </c>
      <c r="N215" s="3"/>
      <c r="O215" s="5">
        <f>SUM(O201:O213)</f>
        <v>0</v>
      </c>
      <c r="P215" s="3"/>
      <c r="Q215" s="5">
        <f>SUM(Q201:Q213)</f>
        <v>32139387.629523043</v>
      </c>
      <c r="R215" s="5">
        <f>SUM(R201:R213)</f>
        <v>32150575.15263727</v>
      </c>
      <c r="T215" s="5">
        <f>SUM(T201:T213)</f>
        <v>943577.5</v>
      </c>
      <c r="U215" s="5">
        <f>SUM(U201:U213)</f>
        <v>310</v>
      </c>
      <c r="V215" s="5">
        <f>SUM(V201:V213)</f>
        <v>42210</v>
      </c>
      <c r="W215" s="3"/>
      <c r="X215" s="13">
        <f>SUM(X201:X213)</f>
        <v>0</v>
      </c>
      <c r="Y215" s="13">
        <f>SUM(Y201:Y213)</f>
        <v>0</v>
      </c>
      <c r="Z215" s="13">
        <f>SUM(Z201:Z213)</f>
        <v>0</v>
      </c>
    </row>
    <row r="216" spans="1:26" ht="12.75">
      <c r="A216" s="29" t="s">
        <v>7</v>
      </c>
      <c r="B216" s="4" t="s">
        <v>7</v>
      </c>
      <c r="C216" s="15" t="s">
        <v>7</v>
      </c>
      <c r="D216" s="14" t="s">
        <v>7</v>
      </c>
      <c r="E216" s="14" t="s">
        <v>7</v>
      </c>
      <c r="F216" s="14" t="s">
        <v>7</v>
      </c>
      <c r="G216" s="15" t="s">
        <v>7</v>
      </c>
      <c r="H216" s="15" t="s">
        <v>7</v>
      </c>
      <c r="I216" s="15" t="s">
        <v>7</v>
      </c>
      <c r="J216" s="15" t="s">
        <v>7</v>
      </c>
      <c r="K216" s="15" t="s">
        <v>7</v>
      </c>
      <c r="L216" s="3"/>
      <c r="M216" s="15" t="s">
        <v>7</v>
      </c>
      <c r="N216" s="3"/>
      <c r="O216" s="15" t="s">
        <v>7</v>
      </c>
      <c r="P216" s="3"/>
      <c r="Q216" s="15" t="s">
        <v>7</v>
      </c>
      <c r="R216" s="15" t="s">
        <v>7</v>
      </c>
      <c r="T216" s="15" t="s">
        <v>7</v>
      </c>
      <c r="U216" s="15" t="s">
        <v>7</v>
      </c>
      <c r="V216" s="15" t="s">
        <v>7</v>
      </c>
      <c r="W216" s="3"/>
      <c r="X216" s="10" t="s">
        <v>7</v>
      </c>
      <c r="Y216" s="10" t="s">
        <v>7</v>
      </c>
      <c r="Z216" s="10" t="s">
        <v>7</v>
      </c>
    </row>
    <row r="217" spans="1:34" ht="12.75">
      <c r="A217" s="22" t="s">
        <v>184</v>
      </c>
      <c r="C217" s="7">
        <f>SUM(C198,C215)</f>
        <v>12173627.615958067</v>
      </c>
      <c r="D217" s="7">
        <f aca="true" t="shared" si="30" ref="D217:K217">SUM(D198,D215)</f>
        <v>244255616.5252425</v>
      </c>
      <c r="E217" s="7">
        <f t="shared" si="30"/>
        <v>1873171.3681361116</v>
      </c>
      <c r="F217" s="7">
        <f t="shared" si="30"/>
        <v>242382445.1571064</v>
      </c>
      <c r="G217" s="7">
        <f t="shared" si="30"/>
        <v>17876499.666666668</v>
      </c>
      <c r="H217" s="7">
        <f t="shared" si="30"/>
        <v>15100746.17049726</v>
      </c>
      <c r="I217" s="7">
        <f t="shared" si="30"/>
        <v>32977245.837163925</v>
      </c>
      <c r="J217" s="7">
        <f t="shared" si="30"/>
        <v>12101798.666666668</v>
      </c>
      <c r="K217" s="7">
        <f t="shared" si="30"/>
        <v>299635117.27689505</v>
      </c>
      <c r="L217" s="3"/>
      <c r="M217" s="7">
        <f>SUM(M198,M215)</f>
        <v>421000</v>
      </c>
      <c r="N217" s="3"/>
      <c r="O217" s="7">
        <f>SUM(O198,O215)</f>
        <v>35276918.71400717</v>
      </c>
      <c r="P217" s="3"/>
      <c r="Q217" s="7">
        <f>SUM(Q198,Q215)</f>
        <v>320977065.58275497</v>
      </c>
      <c r="R217" s="7">
        <f>SUM(R198,R215)</f>
        <v>326613549.13823247</v>
      </c>
      <c r="T217" s="7">
        <f>SUM(T198,T215)</f>
        <v>22070452.5</v>
      </c>
      <c r="U217" s="7">
        <f>SUM(U198,U215)</f>
        <v>48670</v>
      </c>
      <c r="V217" s="7">
        <f>SUM(V198,V215)</f>
        <v>961450</v>
      </c>
      <c r="W217" s="3"/>
      <c r="X217" s="13">
        <f>SUM(X198,X215)</f>
        <v>48994.916666666664</v>
      </c>
      <c r="Y217" s="13">
        <f>SUM(Y198,Y215)</f>
        <v>49436.92</v>
      </c>
      <c r="Z217" s="13">
        <f>SUM(Z198,Z215)</f>
        <v>49668</v>
      </c>
      <c r="AB217" s="5"/>
      <c r="AC217" s="5"/>
      <c r="AD217" s="5"/>
      <c r="AF217" s="5"/>
      <c r="AG217" s="5"/>
      <c r="AH217" s="5"/>
    </row>
    <row r="218" spans="1:26" ht="12.75">
      <c r="A218" s="29" t="s">
        <v>7</v>
      </c>
      <c r="B218" s="4" t="s">
        <v>7</v>
      </c>
      <c r="C218" s="15" t="s">
        <v>7</v>
      </c>
      <c r="D218" s="14" t="s">
        <v>7</v>
      </c>
      <c r="E218" s="14" t="s">
        <v>7</v>
      </c>
      <c r="F218" s="14" t="s">
        <v>7</v>
      </c>
      <c r="G218" s="15" t="s">
        <v>7</v>
      </c>
      <c r="H218" s="15" t="s">
        <v>7</v>
      </c>
      <c r="I218" s="15" t="s">
        <v>7</v>
      </c>
      <c r="J218" s="15" t="s">
        <v>7</v>
      </c>
      <c r="K218" s="15" t="s">
        <v>7</v>
      </c>
      <c r="L218" s="3"/>
      <c r="M218" s="15" t="s">
        <v>7</v>
      </c>
      <c r="N218" s="3"/>
      <c r="O218" s="15" t="s">
        <v>7</v>
      </c>
      <c r="P218" s="3"/>
      <c r="Q218" s="15" t="s">
        <v>7</v>
      </c>
      <c r="R218" s="15" t="s">
        <v>7</v>
      </c>
      <c r="T218" s="15" t="s">
        <v>7</v>
      </c>
      <c r="U218" s="15" t="s">
        <v>7</v>
      </c>
      <c r="V218" s="15" t="s">
        <v>7</v>
      </c>
      <c r="W218" s="3"/>
      <c r="X218" s="10" t="s">
        <v>7</v>
      </c>
      <c r="Y218" s="10" t="s">
        <v>7</v>
      </c>
      <c r="Z218" s="10" t="s">
        <v>7</v>
      </c>
    </row>
    <row r="219" spans="1:26" ht="12.75">
      <c r="A219" s="22"/>
      <c r="C219" s="32"/>
      <c r="D219" s="33"/>
      <c r="E219" s="32"/>
      <c r="F219" s="32"/>
      <c r="G219" s="32"/>
      <c r="H219" s="32"/>
      <c r="I219" s="32"/>
      <c r="J219" s="32"/>
      <c r="M219" s="32"/>
      <c r="O219" s="32"/>
      <c r="Q219" s="32"/>
      <c r="R219" s="32"/>
      <c r="T219" s="32"/>
      <c r="U219" s="32"/>
      <c r="V219" s="6">
        <f>SUM(T217:V217)</f>
        <v>23080572.5</v>
      </c>
      <c r="W219" s="22"/>
      <c r="X219" s="32"/>
      <c r="Y219" s="32"/>
      <c r="Z219" s="32"/>
    </row>
    <row r="220" spans="1:16" ht="12.75">
      <c r="A220" s="22"/>
      <c r="G220" s="22"/>
      <c r="H220" s="22"/>
      <c r="I220" s="22"/>
      <c r="L220" s="3"/>
      <c r="N220" s="22"/>
      <c r="P220" s="22"/>
    </row>
  </sheetData>
  <sheetProtection/>
  <mergeCells count="23">
    <mergeCell ref="M8:M11"/>
    <mergeCell ref="K9:K11"/>
    <mergeCell ref="J9:J11"/>
    <mergeCell ref="H10:H11"/>
    <mergeCell ref="G10:G11"/>
    <mergeCell ref="C8:K8"/>
    <mergeCell ref="Z8:Z11"/>
    <mergeCell ref="Y8:Y11"/>
    <mergeCell ref="R8:R11"/>
    <mergeCell ref="T8:T11"/>
    <mergeCell ref="U8:U11"/>
    <mergeCell ref="V8:V11"/>
    <mergeCell ref="X8:X11"/>
    <mergeCell ref="C7:K7"/>
    <mergeCell ref="Q8:Q11"/>
    <mergeCell ref="C9:C11"/>
    <mergeCell ref="D10:D11"/>
    <mergeCell ref="E10:E11"/>
    <mergeCell ref="G9:I9"/>
    <mergeCell ref="F10:F11"/>
    <mergeCell ref="O8:O11"/>
    <mergeCell ref="D9:F9"/>
    <mergeCell ref="I10:I11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8" scale="66" r:id="rId1"/>
  <rowBreaks count="2" manualBreakCount="2">
    <brk id="91" max="26" man="1"/>
    <brk id="16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0"/>
  <sheetViews>
    <sheetView zoomScalePageLayoutView="0" workbookViewId="0" topLeftCell="A1">
      <pane xSplit="1" ySplit="11" topLeftCell="O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F14" sqref="AF14"/>
    </sheetView>
  </sheetViews>
  <sheetFormatPr defaultColWidth="9.140625" defaultRowHeight="12.75"/>
  <cols>
    <col min="1" max="1" width="44.7109375" style="0" bestFit="1" customWidth="1"/>
    <col min="2" max="2" width="9.8515625" style="0" bestFit="1" customWidth="1"/>
    <col min="3" max="3" width="12.28125" style="0" bestFit="1" customWidth="1"/>
    <col min="4" max="4" width="13.00390625" style="0" bestFit="1" customWidth="1"/>
    <col min="5" max="5" width="2.57421875" style="0" bestFit="1" customWidth="1"/>
    <col min="6" max="6" width="12.28125" style="0" bestFit="1" customWidth="1"/>
    <col min="7" max="7" width="2.7109375" style="0" customWidth="1"/>
    <col min="8" max="8" width="12.28125" style="0" bestFit="1" customWidth="1"/>
    <col min="9" max="9" width="2.7109375" style="0" customWidth="1"/>
    <col min="10" max="10" width="11.140625" style="0" bestFit="1" customWidth="1"/>
    <col min="11" max="11" width="2.7109375" style="0" customWidth="1"/>
    <col min="12" max="12" width="12.28125" style="0" bestFit="1" customWidth="1"/>
    <col min="13" max="13" width="2.7109375" style="0" customWidth="1"/>
    <col min="14" max="14" width="11.140625" style="0" bestFit="1" customWidth="1"/>
    <col min="15" max="15" width="2.7109375" style="0" customWidth="1"/>
    <col min="16" max="16" width="12.28125" style="0" bestFit="1" customWidth="1"/>
    <col min="17" max="17" width="2.7109375" style="0" customWidth="1"/>
    <col min="18" max="18" width="12.28125" style="0" bestFit="1" customWidth="1"/>
    <col min="19" max="19" width="2.7109375" style="0" customWidth="1"/>
    <col min="20" max="20" width="12.28125" style="0" bestFit="1" customWidth="1"/>
    <col min="21" max="21" width="2.7109375" style="0" customWidth="1"/>
    <col min="22" max="22" width="12.28125" style="0" bestFit="1" customWidth="1"/>
    <col min="23" max="23" width="4.00390625" style="0" customWidth="1"/>
    <col min="24" max="24" width="12.57421875" style="0" customWidth="1"/>
    <col min="25" max="25" width="3.57421875" style="0" customWidth="1"/>
    <col min="26" max="26" width="12.8515625" style="0" customWidth="1"/>
    <col min="27" max="27" width="2.7109375" style="0" customWidth="1"/>
    <col min="28" max="28" width="11.7109375" style="0" customWidth="1"/>
    <col min="29" max="29" width="3.28125" style="0" customWidth="1"/>
    <col min="30" max="30" width="10.8515625" style="0" customWidth="1"/>
    <col min="31" max="31" width="2.421875" style="0" customWidth="1"/>
  </cols>
  <sheetData>
    <row r="1" spans="1:22" ht="12.75">
      <c r="A1" s="16" t="s">
        <v>194</v>
      </c>
      <c r="B1" s="26" t="s">
        <v>237</v>
      </c>
      <c r="C1" s="22"/>
      <c r="D1" s="22"/>
      <c r="E1" s="22"/>
      <c r="F1" s="22"/>
      <c r="G1" s="22"/>
      <c r="H1" s="22"/>
      <c r="I1" s="22"/>
      <c r="J1" s="22"/>
      <c r="L1" s="22"/>
      <c r="R1" s="22"/>
      <c r="T1" s="22"/>
      <c r="U1" s="22"/>
      <c r="V1" s="22"/>
    </row>
    <row r="2" spans="2:22" ht="12.75">
      <c r="B2" s="26" t="s">
        <v>238</v>
      </c>
      <c r="T2" s="22"/>
      <c r="U2" s="22"/>
      <c r="V2" s="22"/>
    </row>
    <row r="3" spans="1:22" ht="12.75">
      <c r="A3" t="s">
        <v>201</v>
      </c>
      <c r="T3" s="22"/>
      <c r="U3" s="22"/>
      <c r="V3" s="22"/>
    </row>
    <row r="4" spans="20:22" ht="12.75">
      <c r="T4" s="22"/>
      <c r="U4" s="22"/>
      <c r="V4" s="22"/>
    </row>
    <row r="5" spans="20:22" ht="12.75">
      <c r="T5" s="22"/>
      <c r="U5" s="22"/>
      <c r="V5" s="22"/>
    </row>
    <row r="6" spans="10:28" ht="12.75">
      <c r="J6" s="24"/>
      <c r="T6" s="22"/>
      <c r="U6" s="22"/>
      <c r="V6" s="22"/>
      <c r="X6" s="34"/>
      <c r="AB6" s="34"/>
    </row>
    <row r="7" spans="10:21" ht="12.75">
      <c r="J7" s="24"/>
      <c r="T7" s="22"/>
      <c r="U7" s="24"/>
    </row>
    <row r="8" spans="1:33" ht="12.75">
      <c r="A8" s="17"/>
      <c r="B8" s="17"/>
      <c r="C8" s="18" t="s">
        <v>196</v>
      </c>
      <c r="D8" s="18" t="s">
        <v>174</v>
      </c>
      <c r="F8" s="18" t="s">
        <v>196</v>
      </c>
      <c r="H8" s="18" t="s">
        <v>175</v>
      </c>
      <c r="J8" s="18" t="s">
        <v>174</v>
      </c>
      <c r="L8" s="18" t="s">
        <v>179</v>
      </c>
      <c r="N8" s="28" t="s">
        <v>175</v>
      </c>
      <c r="P8" s="18" t="s">
        <v>204</v>
      </c>
      <c r="R8" s="18" t="s">
        <v>179</v>
      </c>
      <c r="T8" s="18" t="s">
        <v>213</v>
      </c>
      <c r="U8" s="18"/>
      <c r="V8" s="18" t="s">
        <v>204</v>
      </c>
      <c r="X8" s="18" t="s">
        <v>214</v>
      </c>
      <c r="Y8" s="18"/>
      <c r="Z8" s="18" t="s">
        <v>213</v>
      </c>
      <c r="AB8" s="18" t="s">
        <v>222</v>
      </c>
      <c r="AC8" s="18"/>
      <c r="AD8" s="18" t="s">
        <v>214</v>
      </c>
      <c r="AF8" s="18" t="s">
        <v>239</v>
      </c>
      <c r="AG8" s="28" t="s">
        <v>222</v>
      </c>
    </row>
    <row r="9" spans="1:33" ht="12.75">
      <c r="A9" s="17"/>
      <c r="B9" s="17"/>
      <c r="C9" s="18" t="s">
        <v>197</v>
      </c>
      <c r="D9" s="18" t="s">
        <v>197</v>
      </c>
      <c r="F9" s="18" t="s">
        <v>199</v>
      </c>
      <c r="H9" s="18" t="s">
        <v>197</v>
      </c>
      <c r="J9" s="18" t="s">
        <v>199</v>
      </c>
      <c r="L9" s="18" t="s">
        <v>197</v>
      </c>
      <c r="N9" s="18" t="s">
        <v>199</v>
      </c>
      <c r="P9" s="18" t="s">
        <v>197</v>
      </c>
      <c r="R9" s="18" t="s">
        <v>199</v>
      </c>
      <c r="T9" s="18" t="s">
        <v>197</v>
      </c>
      <c r="U9" s="18"/>
      <c r="V9" s="18" t="s">
        <v>199</v>
      </c>
      <c r="X9" s="18" t="s">
        <v>197</v>
      </c>
      <c r="Y9" s="18"/>
      <c r="Z9" s="18" t="s">
        <v>199</v>
      </c>
      <c r="AB9" s="18" t="s">
        <v>197</v>
      </c>
      <c r="AC9" s="18"/>
      <c r="AD9" s="18" t="s">
        <v>199</v>
      </c>
      <c r="AF9" s="18" t="s">
        <v>197</v>
      </c>
      <c r="AG9" s="18" t="s">
        <v>199</v>
      </c>
    </row>
    <row r="10" spans="1:33" ht="12.75">
      <c r="A10" s="17" t="s">
        <v>5</v>
      </c>
      <c r="B10" s="18" t="s">
        <v>195</v>
      </c>
      <c r="C10" s="18" t="s">
        <v>198</v>
      </c>
      <c r="D10" s="18" t="s">
        <v>198</v>
      </c>
      <c r="F10" s="18" t="s">
        <v>198</v>
      </c>
      <c r="H10" s="18" t="s">
        <v>198</v>
      </c>
      <c r="J10" s="18" t="s">
        <v>198</v>
      </c>
      <c r="L10" s="18" t="s">
        <v>198</v>
      </c>
      <c r="N10" s="18" t="s">
        <v>198</v>
      </c>
      <c r="P10" s="18" t="s">
        <v>198</v>
      </c>
      <c r="R10" s="18" t="s">
        <v>198</v>
      </c>
      <c r="T10" s="18" t="s">
        <v>198</v>
      </c>
      <c r="U10" s="18"/>
      <c r="V10" s="18" t="s">
        <v>198</v>
      </c>
      <c r="X10" s="18" t="s">
        <v>198</v>
      </c>
      <c r="Y10" s="18"/>
      <c r="Z10" s="18" t="s">
        <v>198</v>
      </c>
      <c r="AB10" s="18" t="s">
        <v>198</v>
      </c>
      <c r="AC10" s="18"/>
      <c r="AD10" s="18" t="s">
        <v>198</v>
      </c>
      <c r="AF10" s="28" t="s">
        <v>263</v>
      </c>
      <c r="AG10" s="28" t="s">
        <v>263</v>
      </c>
    </row>
    <row r="11" spans="1:33" ht="12.75">
      <c r="A11" s="4" t="s">
        <v>7</v>
      </c>
      <c r="B11" s="4" t="s">
        <v>7</v>
      </c>
      <c r="C11" s="4" t="s">
        <v>7</v>
      </c>
      <c r="D11" s="4" t="s">
        <v>7</v>
      </c>
      <c r="F11" s="4" t="s">
        <v>7</v>
      </c>
      <c r="H11" s="4" t="s">
        <v>7</v>
      </c>
      <c r="J11" s="4" t="s">
        <v>7</v>
      </c>
      <c r="L11" s="4" t="s">
        <v>7</v>
      </c>
      <c r="N11" s="4" t="s">
        <v>7</v>
      </c>
      <c r="P11" s="4" t="s">
        <v>7</v>
      </c>
      <c r="R11" s="4" t="s">
        <v>7</v>
      </c>
      <c r="T11" s="4" t="s">
        <v>7</v>
      </c>
      <c r="U11" s="18"/>
      <c r="V11" s="4" t="s">
        <v>7</v>
      </c>
      <c r="X11" s="4" t="s">
        <v>7</v>
      </c>
      <c r="Y11" s="18"/>
      <c r="Z11" s="4" t="s">
        <v>7</v>
      </c>
      <c r="AB11" s="4" t="s">
        <v>7</v>
      </c>
      <c r="AC11" s="18"/>
      <c r="AD11" s="4" t="s">
        <v>7</v>
      </c>
      <c r="AF11" s="4" t="s">
        <v>7</v>
      </c>
      <c r="AG11" s="4" t="s">
        <v>7</v>
      </c>
    </row>
    <row r="12" spans="21:29" ht="12.75">
      <c r="U12" s="18"/>
      <c r="Y12" s="18"/>
      <c r="AC12" s="18"/>
    </row>
    <row r="13" spans="21:29" ht="12.75">
      <c r="U13" s="18"/>
      <c r="Y13" s="18"/>
      <c r="AC13" s="18"/>
    </row>
    <row r="14" spans="1:30" ht="12.75">
      <c r="A14" s="17" t="str">
        <f>'Annex A'!A25</f>
        <v>Anfield Primary</v>
      </c>
      <c r="B14" s="17">
        <v>3412018</v>
      </c>
      <c r="C14" s="19">
        <v>0</v>
      </c>
      <c r="D14" s="19">
        <v>207600.75</v>
      </c>
      <c r="F14" s="19">
        <v>0</v>
      </c>
      <c r="H14" s="19">
        <v>397320</v>
      </c>
      <c r="J14" s="19">
        <f>(D14)+(H14/12*5)</f>
        <v>373150.75</v>
      </c>
      <c r="L14" s="19">
        <v>384120</v>
      </c>
      <c r="N14" s="19">
        <f>(H14/12*7)+(L14/12*5)</f>
        <v>391820</v>
      </c>
      <c r="P14" s="19">
        <v>352440</v>
      </c>
      <c r="R14" s="19">
        <f>(L14/12*7)+(P14/12*5)</f>
        <v>370920</v>
      </c>
      <c r="T14" s="19">
        <v>409200</v>
      </c>
      <c r="U14" s="19"/>
      <c r="V14" s="19">
        <f>(P14/12*7)+(T14/12*5)</f>
        <v>376090</v>
      </c>
      <c r="X14" s="19">
        <v>389400</v>
      </c>
      <c r="Y14" s="19"/>
      <c r="Z14" s="19">
        <f>(T14/12*7)+(X14/12*5)</f>
        <v>400950</v>
      </c>
      <c r="AB14" s="19">
        <f>'Annex A'!T25</f>
        <v>357770</v>
      </c>
      <c r="AC14" s="19"/>
      <c r="AD14" s="19">
        <f>(X14/12*7)+(AB14/12*5)</f>
        <v>376220.8333333334</v>
      </c>
    </row>
    <row r="15" spans="1:30" ht="12.75">
      <c r="A15" s="17" t="str">
        <f>'Annex A'!A26</f>
        <v>Banks Road JMI</v>
      </c>
      <c r="B15" s="17">
        <f>'Annex A'!B26</f>
        <v>3412008</v>
      </c>
      <c r="C15" s="19">
        <v>97206</v>
      </c>
      <c r="D15" s="19">
        <v>121716</v>
      </c>
      <c r="F15" s="19">
        <f aca="true" t="shared" si="0" ref="F15:F68">(C15/12*7)+(D15/12*5)</f>
        <v>107418.5</v>
      </c>
      <c r="H15" s="19">
        <v>134640</v>
      </c>
      <c r="J15" s="19">
        <f aca="true" t="shared" si="1" ref="J15:J68">(D15/12*7)+(H15/12*5)</f>
        <v>127101</v>
      </c>
      <c r="L15" s="19">
        <v>134640</v>
      </c>
      <c r="N15" s="19">
        <f aca="true" t="shared" si="2" ref="N15:N74">(H15/12*7)+(L15/12*5)</f>
        <v>134640</v>
      </c>
      <c r="P15" s="19">
        <v>134640</v>
      </c>
      <c r="R15" s="19">
        <f aca="true" t="shared" si="3" ref="R15:R74">(L15/12*7)+(P15/12*5)</f>
        <v>134640</v>
      </c>
      <c r="T15" s="19">
        <v>130680</v>
      </c>
      <c r="U15" s="19"/>
      <c r="V15" s="19">
        <f aca="true" t="shared" si="4" ref="V15:V76">(P15/12*7)+(T15/12*5)</f>
        <v>132990</v>
      </c>
      <c r="X15" s="19">
        <v>159720</v>
      </c>
      <c r="Y15" s="19"/>
      <c r="Z15" s="19">
        <f aca="true" t="shared" si="5" ref="Z15:Z68">(T15/12*7)+(X15/12*5)</f>
        <v>142780</v>
      </c>
      <c r="AB15" s="19">
        <f>'Annex A'!T26</f>
        <v>157365</v>
      </c>
      <c r="AC15" s="19"/>
      <c r="AD15" s="19">
        <f aca="true" t="shared" si="6" ref="AD15:AD68">(X15/12*7)+(AB15/12*5)</f>
        <v>158738.75</v>
      </c>
    </row>
    <row r="16" spans="1:30" ht="12.75">
      <c r="A16" s="17" t="str">
        <f>'Annex A'!A27</f>
        <v>Barlows Primary</v>
      </c>
      <c r="B16" s="17">
        <f>'Annex A'!B27</f>
        <v>3412010</v>
      </c>
      <c r="C16" s="19">
        <v>69569</v>
      </c>
      <c r="D16" s="19">
        <v>92610</v>
      </c>
      <c r="F16" s="19">
        <f t="shared" si="0"/>
        <v>79169.41666666667</v>
      </c>
      <c r="H16" s="19">
        <v>97680</v>
      </c>
      <c r="J16" s="19">
        <f t="shared" si="1"/>
        <v>94722.5</v>
      </c>
      <c r="L16" s="19">
        <v>84480</v>
      </c>
      <c r="N16" s="19">
        <f t="shared" si="2"/>
        <v>92180</v>
      </c>
      <c r="P16" s="19">
        <v>81840</v>
      </c>
      <c r="R16" s="19">
        <f t="shared" si="3"/>
        <v>83380</v>
      </c>
      <c r="T16" s="19">
        <v>79200</v>
      </c>
      <c r="U16" s="19"/>
      <c r="V16" s="19">
        <f t="shared" si="4"/>
        <v>80740</v>
      </c>
      <c r="X16" s="19">
        <v>81840</v>
      </c>
      <c r="Y16" s="19"/>
      <c r="Z16" s="19">
        <f t="shared" si="5"/>
        <v>80300</v>
      </c>
      <c r="AB16" s="19">
        <f>'Annex A'!T27</f>
        <v>92805</v>
      </c>
      <c r="AC16" s="19"/>
      <c r="AD16" s="19">
        <f t="shared" si="6"/>
        <v>86408.75</v>
      </c>
    </row>
    <row r="17" spans="1:30" ht="12.75">
      <c r="A17" s="17" t="str">
        <f>'Annex A'!A28</f>
        <v>Belle Vale JMI Primary</v>
      </c>
      <c r="B17" s="17">
        <f>'Annex A'!B28</f>
        <v>3412014</v>
      </c>
      <c r="C17" s="19">
        <v>105783</v>
      </c>
      <c r="D17" s="19">
        <v>132300</v>
      </c>
      <c r="F17" s="19">
        <f t="shared" si="0"/>
        <v>116831.75</v>
      </c>
      <c r="H17" s="19">
        <v>120120</v>
      </c>
      <c r="J17" s="19">
        <f t="shared" si="1"/>
        <v>127225</v>
      </c>
      <c r="L17" s="19">
        <v>138600</v>
      </c>
      <c r="N17" s="19">
        <f t="shared" si="2"/>
        <v>127820</v>
      </c>
      <c r="P17" s="19">
        <v>154440</v>
      </c>
      <c r="R17" s="19">
        <f t="shared" si="3"/>
        <v>145200</v>
      </c>
      <c r="T17" s="19">
        <v>145200</v>
      </c>
      <c r="U17" s="19"/>
      <c r="V17" s="19">
        <f t="shared" si="4"/>
        <v>150590</v>
      </c>
      <c r="X17" s="19">
        <v>145200</v>
      </c>
      <c r="Y17" s="19"/>
      <c r="Z17" s="19">
        <f t="shared" si="5"/>
        <v>145200</v>
      </c>
      <c r="AB17" s="19">
        <f>'Annex A'!T28</f>
        <v>149295</v>
      </c>
      <c r="AC17" s="19"/>
      <c r="AD17" s="19">
        <f t="shared" si="6"/>
        <v>146906.25</v>
      </c>
    </row>
    <row r="18" spans="1:30" ht="12.75">
      <c r="A18" s="17" t="str">
        <f>'Annex A'!A29</f>
        <v>Blackmoor Park Junior</v>
      </c>
      <c r="B18" s="17">
        <f>'Annex A'!B29</f>
        <v>3412017</v>
      </c>
      <c r="C18" s="19">
        <v>71475</v>
      </c>
      <c r="D18" s="19">
        <v>97902</v>
      </c>
      <c r="F18" s="19">
        <f t="shared" si="0"/>
        <v>82486.25</v>
      </c>
      <c r="H18" s="19">
        <v>89760</v>
      </c>
      <c r="J18" s="19">
        <f t="shared" si="1"/>
        <v>94509.5</v>
      </c>
      <c r="L18" s="19">
        <v>99000</v>
      </c>
      <c r="N18" s="19">
        <f t="shared" si="2"/>
        <v>93610</v>
      </c>
      <c r="P18" s="19">
        <v>106920</v>
      </c>
      <c r="R18" s="19">
        <f t="shared" si="3"/>
        <v>102300</v>
      </c>
      <c r="T18" s="19">
        <v>106920</v>
      </c>
      <c r="U18" s="19"/>
      <c r="V18" s="19">
        <f t="shared" si="4"/>
        <v>106920</v>
      </c>
      <c r="X18" s="19">
        <v>96360</v>
      </c>
      <c r="Y18" s="19"/>
      <c r="Z18" s="19">
        <f t="shared" si="5"/>
        <v>102520</v>
      </c>
      <c r="AB18" s="19">
        <f>'Annex A'!T29</f>
        <v>88770</v>
      </c>
      <c r="AC18" s="19"/>
      <c r="AD18" s="19">
        <f t="shared" si="6"/>
        <v>93197.5</v>
      </c>
    </row>
    <row r="19" spans="1:30" ht="12.75">
      <c r="A19" s="17" t="str">
        <f>'Annex A'!A30</f>
        <v>Blackmoor Park Infants'</v>
      </c>
      <c r="B19" s="17">
        <f>'Annex A'!B30</f>
        <v>3412171</v>
      </c>
      <c r="C19" s="19">
        <v>42885</v>
      </c>
      <c r="D19" s="19">
        <v>63504</v>
      </c>
      <c r="F19" s="19">
        <f t="shared" si="0"/>
        <v>51476.25</v>
      </c>
      <c r="H19" s="19">
        <v>56760</v>
      </c>
      <c r="J19" s="19">
        <f t="shared" si="1"/>
        <v>60694</v>
      </c>
      <c r="L19" s="19">
        <v>56760</v>
      </c>
      <c r="N19" s="19">
        <f t="shared" si="2"/>
        <v>56760</v>
      </c>
      <c r="P19" s="19">
        <v>54120</v>
      </c>
      <c r="R19" s="19">
        <f t="shared" si="3"/>
        <v>55660</v>
      </c>
      <c r="T19" s="19">
        <v>47520</v>
      </c>
      <c r="U19" s="19"/>
      <c r="V19" s="19">
        <f t="shared" si="4"/>
        <v>51370</v>
      </c>
      <c r="X19" s="19">
        <v>47520</v>
      </c>
      <c r="Y19" s="19"/>
      <c r="Z19" s="19">
        <f t="shared" si="5"/>
        <v>47520</v>
      </c>
      <c r="AB19" s="19">
        <f>'Annex A'!T30</f>
        <v>44385</v>
      </c>
      <c r="AC19" s="19"/>
      <c r="AD19" s="19">
        <f t="shared" si="6"/>
        <v>46213.75</v>
      </c>
    </row>
    <row r="20" spans="1:30" ht="12.75">
      <c r="A20" s="17" t="str">
        <f>'Annex A'!A31</f>
        <v>Blueberry Park Primary</v>
      </c>
      <c r="B20" s="17">
        <f>'Annex A'!B31</f>
        <v>3413025</v>
      </c>
      <c r="C20" s="19">
        <v>149621</v>
      </c>
      <c r="D20" s="19">
        <v>207711</v>
      </c>
      <c r="F20" s="19">
        <f t="shared" si="0"/>
        <v>173825.16666666666</v>
      </c>
      <c r="H20" s="19">
        <v>207240</v>
      </c>
      <c r="J20" s="19">
        <f t="shared" si="1"/>
        <v>207514.75</v>
      </c>
      <c r="L20" s="19">
        <v>217800</v>
      </c>
      <c r="N20" s="19">
        <f t="shared" si="2"/>
        <v>211640</v>
      </c>
      <c r="P20" s="19">
        <v>208560</v>
      </c>
      <c r="R20" s="19">
        <f t="shared" si="3"/>
        <v>213950</v>
      </c>
      <c r="T20" s="19">
        <v>179520</v>
      </c>
      <c r="U20" s="19"/>
      <c r="V20" s="19">
        <f t="shared" si="4"/>
        <v>196460</v>
      </c>
      <c r="X20" s="19">
        <v>195360</v>
      </c>
      <c r="Y20" s="19"/>
      <c r="Z20" s="19">
        <f t="shared" si="5"/>
        <v>186120</v>
      </c>
      <c r="AB20" s="19">
        <f>'Annex A'!T31</f>
        <v>185610</v>
      </c>
      <c r="AC20" s="19"/>
      <c r="AD20" s="19">
        <f t="shared" si="6"/>
        <v>191297.5</v>
      </c>
    </row>
    <row r="21" spans="1:30" ht="12.75">
      <c r="A21" s="17" t="str">
        <f>'Annex A'!A32</f>
        <v>Booker Avenue Junior</v>
      </c>
      <c r="B21" s="17">
        <f>'Annex A'!B32</f>
        <v>3412019</v>
      </c>
      <c r="C21" s="19">
        <v>47650</v>
      </c>
      <c r="D21" s="19">
        <v>78057</v>
      </c>
      <c r="F21" s="19">
        <f t="shared" si="0"/>
        <v>60319.583333333336</v>
      </c>
      <c r="H21" s="19">
        <v>80520</v>
      </c>
      <c r="J21" s="19">
        <f t="shared" si="1"/>
        <v>79083.25</v>
      </c>
      <c r="L21" s="19">
        <v>62040</v>
      </c>
      <c r="N21" s="19">
        <f t="shared" si="2"/>
        <v>72820</v>
      </c>
      <c r="P21" s="19">
        <v>55440</v>
      </c>
      <c r="R21" s="19">
        <f t="shared" si="3"/>
        <v>59290</v>
      </c>
      <c r="T21" s="19">
        <v>55440</v>
      </c>
      <c r="U21" s="19"/>
      <c r="V21" s="19">
        <f t="shared" si="4"/>
        <v>55440</v>
      </c>
      <c r="X21" s="19">
        <v>43560</v>
      </c>
      <c r="Y21" s="19"/>
      <c r="Z21" s="19">
        <f t="shared" si="5"/>
        <v>50490</v>
      </c>
      <c r="AB21" s="19">
        <f>'Annex A'!T32</f>
        <v>48420</v>
      </c>
      <c r="AC21" s="19"/>
      <c r="AD21" s="19">
        <f t="shared" si="6"/>
        <v>45585</v>
      </c>
    </row>
    <row r="22" spans="1:30" ht="12.75">
      <c r="A22" s="17" t="str">
        <f>'Annex A'!A33</f>
        <v>Booker Avenue Infant</v>
      </c>
      <c r="B22" s="17">
        <f>'Annex A'!B33</f>
        <v>3412172</v>
      </c>
      <c r="C22" s="19">
        <v>23825</v>
      </c>
      <c r="D22" s="19">
        <v>33075</v>
      </c>
      <c r="F22" s="19">
        <f t="shared" si="0"/>
        <v>27679.166666666668</v>
      </c>
      <c r="H22" s="19">
        <v>18480</v>
      </c>
      <c r="J22" s="19">
        <f t="shared" si="1"/>
        <v>26993.75</v>
      </c>
      <c r="L22" s="19">
        <v>15840</v>
      </c>
      <c r="N22" s="19">
        <f t="shared" si="2"/>
        <v>17380</v>
      </c>
      <c r="P22" s="19">
        <v>21120</v>
      </c>
      <c r="R22" s="19">
        <f t="shared" si="3"/>
        <v>18040</v>
      </c>
      <c r="T22" s="19">
        <v>14520</v>
      </c>
      <c r="U22" s="19"/>
      <c r="V22" s="19">
        <f t="shared" si="4"/>
        <v>18370</v>
      </c>
      <c r="X22" s="19">
        <v>7920</v>
      </c>
      <c r="Y22" s="19"/>
      <c r="Z22" s="19">
        <f t="shared" si="5"/>
        <v>11770</v>
      </c>
      <c r="AB22" s="19">
        <f>'Annex A'!T33</f>
        <v>5380</v>
      </c>
      <c r="AC22" s="19"/>
      <c r="AD22" s="19">
        <f t="shared" si="6"/>
        <v>6861.666666666666</v>
      </c>
    </row>
    <row r="23" spans="1:30" ht="12.75">
      <c r="A23" s="17" t="str">
        <f>'Annex A'!A34</f>
        <v>Broadgreen Primary</v>
      </c>
      <c r="B23" s="17">
        <f>'Annex A'!B34</f>
        <v>3412215</v>
      </c>
      <c r="C23" s="19">
        <v>76240</v>
      </c>
      <c r="D23" s="19">
        <v>91287</v>
      </c>
      <c r="F23" s="19">
        <f t="shared" si="0"/>
        <v>82509.58333333333</v>
      </c>
      <c r="H23" s="19">
        <v>99000</v>
      </c>
      <c r="J23" s="19">
        <f t="shared" si="1"/>
        <v>94500.75</v>
      </c>
      <c r="L23" s="19">
        <v>93720</v>
      </c>
      <c r="N23" s="19">
        <f t="shared" si="2"/>
        <v>96800</v>
      </c>
      <c r="P23" s="19">
        <v>99000</v>
      </c>
      <c r="R23" s="19">
        <f t="shared" si="3"/>
        <v>95920</v>
      </c>
      <c r="T23" s="19">
        <v>97680</v>
      </c>
      <c r="U23" s="19"/>
      <c r="V23" s="19">
        <f t="shared" si="4"/>
        <v>98450</v>
      </c>
      <c r="X23" s="19">
        <v>95040</v>
      </c>
      <c r="Y23" s="19"/>
      <c r="Z23" s="19">
        <f t="shared" si="5"/>
        <v>96580</v>
      </c>
      <c r="AB23" s="19">
        <f>'Annex A'!T34</f>
        <v>108945</v>
      </c>
      <c r="AC23" s="19"/>
      <c r="AD23" s="19">
        <f t="shared" si="6"/>
        <v>100833.75</v>
      </c>
    </row>
    <row r="24" spans="1:30" ht="12.75">
      <c r="A24" s="17" t="str">
        <f>'Annex A'!A35</f>
        <v>Broad Square Community Primary</v>
      </c>
      <c r="B24" s="17">
        <f>'Annex A'!B35</f>
        <v>3413023</v>
      </c>
      <c r="C24" s="19">
        <v>129608</v>
      </c>
      <c r="D24" s="19">
        <v>206388</v>
      </c>
      <c r="F24" s="19">
        <f t="shared" si="0"/>
        <v>161599.66666666666</v>
      </c>
      <c r="H24" s="19">
        <v>216480</v>
      </c>
      <c r="J24" s="19">
        <f t="shared" si="1"/>
        <v>210593</v>
      </c>
      <c r="L24" s="19">
        <v>215160</v>
      </c>
      <c r="N24" s="19">
        <f t="shared" si="2"/>
        <v>215930</v>
      </c>
      <c r="P24" s="19">
        <v>221760</v>
      </c>
      <c r="R24" s="19">
        <f t="shared" si="3"/>
        <v>217910</v>
      </c>
      <c r="T24" s="19">
        <v>233640</v>
      </c>
      <c r="U24" s="19"/>
      <c r="V24" s="19">
        <f t="shared" si="4"/>
        <v>226710</v>
      </c>
      <c r="X24" s="19">
        <v>225720</v>
      </c>
      <c r="Y24" s="19"/>
      <c r="Z24" s="19">
        <f t="shared" si="5"/>
        <v>230340</v>
      </c>
      <c r="AB24" s="19">
        <f>'Annex A'!T35</f>
        <v>229995</v>
      </c>
      <c r="AC24" s="19"/>
      <c r="AD24" s="19">
        <f t="shared" si="6"/>
        <v>227501.25</v>
      </c>
    </row>
    <row r="25" spans="1:30" ht="12.75">
      <c r="A25" s="17" t="str">
        <f>'Annex A'!A36</f>
        <v>Childwall Valley Primary</v>
      </c>
      <c r="B25" s="17">
        <f>'Annex A'!B36</f>
        <v>3412001</v>
      </c>
      <c r="C25" s="19">
        <v>81005</v>
      </c>
      <c r="D25" s="19">
        <v>105840</v>
      </c>
      <c r="F25" s="19">
        <f t="shared" si="0"/>
        <v>91352.91666666667</v>
      </c>
      <c r="H25" s="19">
        <v>95040</v>
      </c>
      <c r="J25" s="19">
        <f t="shared" si="1"/>
        <v>101340</v>
      </c>
      <c r="L25" s="19">
        <v>75240</v>
      </c>
      <c r="N25" s="19">
        <f t="shared" si="2"/>
        <v>86790</v>
      </c>
      <c r="P25" s="19">
        <v>67320</v>
      </c>
      <c r="R25" s="19">
        <f t="shared" si="3"/>
        <v>71940</v>
      </c>
      <c r="T25" s="19">
        <v>62040</v>
      </c>
      <c r="U25" s="19"/>
      <c r="V25" s="19">
        <f t="shared" si="4"/>
        <v>65120</v>
      </c>
      <c r="X25" s="19">
        <v>70620.00000000001</v>
      </c>
      <c r="Y25" s="19"/>
      <c r="Z25" s="19">
        <f t="shared" si="5"/>
        <v>65615</v>
      </c>
      <c r="AB25" s="19">
        <f>'Annex A'!T36</f>
        <v>79355</v>
      </c>
      <c r="AC25" s="19"/>
      <c r="AD25" s="19">
        <f t="shared" si="6"/>
        <v>74259.58333333334</v>
      </c>
    </row>
    <row r="26" spans="1:30" ht="12.75">
      <c r="A26" s="17" t="str">
        <f>'Annex A'!A37</f>
        <v>Corinthian Community Primary</v>
      </c>
      <c r="B26" s="17">
        <f>'Annex A'!B37</f>
        <v>3412039</v>
      </c>
      <c r="C26" s="19">
        <v>118172</v>
      </c>
      <c r="D26" s="19">
        <v>148176</v>
      </c>
      <c r="F26" s="19">
        <f t="shared" si="0"/>
        <v>130673.66666666666</v>
      </c>
      <c r="H26" s="19">
        <v>158400</v>
      </c>
      <c r="J26" s="19">
        <f t="shared" si="1"/>
        <v>152436</v>
      </c>
      <c r="L26" s="19">
        <v>154440</v>
      </c>
      <c r="N26" s="19">
        <f t="shared" si="2"/>
        <v>156750</v>
      </c>
      <c r="P26" s="19">
        <v>159720</v>
      </c>
      <c r="R26" s="19">
        <f t="shared" si="3"/>
        <v>156640</v>
      </c>
      <c r="T26" s="19">
        <v>150480</v>
      </c>
      <c r="U26" s="19"/>
      <c r="V26" s="19">
        <f t="shared" si="4"/>
        <v>155870</v>
      </c>
      <c r="X26" s="19">
        <v>117480</v>
      </c>
      <c r="Y26" s="19"/>
      <c r="Z26" s="19">
        <f t="shared" si="5"/>
        <v>136730</v>
      </c>
      <c r="AB26" s="19">
        <f>'Annex A'!T37</f>
        <v>99530</v>
      </c>
      <c r="AC26" s="19"/>
      <c r="AD26" s="19">
        <f t="shared" si="6"/>
        <v>110000.83333333333</v>
      </c>
    </row>
    <row r="27" spans="1:30" ht="12.75">
      <c r="A27" s="17" t="str">
        <f>'Annex A'!A38</f>
        <v>Dovecot JMI</v>
      </c>
      <c r="B27" s="17">
        <f>'Annex A'!B38</f>
        <v>3412218</v>
      </c>
      <c r="C27" s="19">
        <v>107689</v>
      </c>
      <c r="D27" s="19">
        <v>121716</v>
      </c>
      <c r="F27" s="19">
        <f t="shared" si="0"/>
        <v>113533.58333333334</v>
      </c>
      <c r="H27" s="19">
        <v>128040</v>
      </c>
      <c r="J27" s="19">
        <f t="shared" si="1"/>
        <v>124351</v>
      </c>
      <c r="L27" s="19">
        <v>121440</v>
      </c>
      <c r="N27" s="19">
        <f t="shared" si="2"/>
        <v>125290</v>
      </c>
      <c r="P27" s="19">
        <v>102960</v>
      </c>
      <c r="R27" s="19">
        <f t="shared" si="3"/>
        <v>113740</v>
      </c>
      <c r="T27" s="19">
        <v>97680</v>
      </c>
      <c r="U27" s="19"/>
      <c r="V27" s="19">
        <f t="shared" si="4"/>
        <v>100760</v>
      </c>
      <c r="X27" s="19">
        <v>108240</v>
      </c>
      <c r="Y27" s="19"/>
      <c r="Z27" s="19">
        <f t="shared" si="5"/>
        <v>102080</v>
      </c>
      <c r="AB27" s="19">
        <f>'Annex A'!T38</f>
        <v>123740</v>
      </c>
      <c r="AC27" s="19"/>
      <c r="AD27" s="19">
        <f t="shared" si="6"/>
        <v>114698.33333333333</v>
      </c>
    </row>
    <row r="28" spans="1:30" ht="12.75">
      <c r="A28" s="17" t="s">
        <v>211</v>
      </c>
      <c r="B28" s="17">
        <v>3412036</v>
      </c>
      <c r="C28" s="19">
        <v>0</v>
      </c>
      <c r="D28" s="19">
        <v>0</v>
      </c>
      <c r="F28" s="19">
        <f t="shared" si="0"/>
        <v>0</v>
      </c>
      <c r="H28" s="19">
        <v>91630</v>
      </c>
      <c r="J28" s="19">
        <v>0</v>
      </c>
      <c r="L28" s="19">
        <v>150480</v>
      </c>
      <c r="N28" s="19">
        <f>(H28)+(L28/12*5)</f>
        <v>154330</v>
      </c>
      <c r="P28" s="19">
        <v>139920</v>
      </c>
      <c r="R28" s="19">
        <f t="shared" si="3"/>
        <v>146080</v>
      </c>
      <c r="T28" s="19">
        <v>134640</v>
      </c>
      <c r="U28" s="19"/>
      <c r="V28" s="19">
        <f t="shared" si="4"/>
        <v>137720</v>
      </c>
      <c r="X28" s="19">
        <v>112200</v>
      </c>
      <c r="Y28" s="19"/>
      <c r="Z28" s="19">
        <f t="shared" si="5"/>
        <v>125290</v>
      </c>
      <c r="AB28" s="19">
        <f>'Annex A'!T39</f>
        <v>98185</v>
      </c>
      <c r="AC28" s="19"/>
      <c r="AD28" s="19">
        <f t="shared" si="6"/>
        <v>106360.41666666666</v>
      </c>
    </row>
    <row r="29" spans="1:30" ht="12.75">
      <c r="A29" s="17" t="str">
        <f>'Annex A'!A40</f>
        <v>Fazakerley Primary</v>
      </c>
      <c r="B29" s="17">
        <f>'Annex A'!B40</f>
        <v>3412230</v>
      </c>
      <c r="C29" s="19">
        <v>160104</v>
      </c>
      <c r="D29" s="19">
        <v>230202</v>
      </c>
      <c r="F29" s="19">
        <f t="shared" si="0"/>
        <v>189311.5</v>
      </c>
      <c r="H29" s="19">
        <v>258720</v>
      </c>
      <c r="J29" s="19">
        <f t="shared" si="1"/>
        <v>242084.5</v>
      </c>
      <c r="L29" s="19">
        <v>266640</v>
      </c>
      <c r="N29" s="19">
        <f t="shared" si="2"/>
        <v>262020</v>
      </c>
      <c r="P29" s="19">
        <v>277200</v>
      </c>
      <c r="R29" s="19">
        <f t="shared" si="3"/>
        <v>271040</v>
      </c>
      <c r="T29" s="19">
        <v>269280</v>
      </c>
      <c r="U29" s="19"/>
      <c r="V29" s="19">
        <f t="shared" si="4"/>
        <v>273900</v>
      </c>
      <c r="X29" s="19">
        <v>274560</v>
      </c>
      <c r="Y29" s="19"/>
      <c r="Z29" s="19">
        <f t="shared" si="5"/>
        <v>271480</v>
      </c>
      <c r="AB29" s="19">
        <f>'Annex A'!T40</f>
        <v>278415</v>
      </c>
      <c r="AC29" s="19"/>
      <c r="AD29" s="19">
        <f t="shared" si="6"/>
        <v>276166.25</v>
      </c>
    </row>
    <row r="30" spans="1:30" ht="12.75">
      <c r="A30" s="17" t="str">
        <f>'Annex A'!A41</f>
        <v>Florence Melly Primary</v>
      </c>
      <c r="B30" s="17">
        <f>'Annex A'!B41</f>
        <v>3413022</v>
      </c>
      <c r="C30" s="19">
        <v>182023</v>
      </c>
      <c r="D30" s="19">
        <v>239463</v>
      </c>
      <c r="F30" s="19">
        <f t="shared" si="0"/>
        <v>205956.33333333334</v>
      </c>
      <c r="H30" s="19">
        <v>224400</v>
      </c>
      <c r="J30" s="19">
        <f t="shared" si="1"/>
        <v>233186.75</v>
      </c>
      <c r="L30" s="19">
        <v>212520</v>
      </c>
      <c r="N30" s="19">
        <f t="shared" si="2"/>
        <v>219450</v>
      </c>
      <c r="P30" s="19">
        <v>219120</v>
      </c>
      <c r="R30" s="19">
        <f t="shared" si="3"/>
        <v>215270</v>
      </c>
      <c r="T30" s="19">
        <v>220440</v>
      </c>
      <c r="U30" s="19"/>
      <c r="V30" s="19">
        <f t="shared" si="4"/>
        <v>219670</v>
      </c>
      <c r="X30" s="19">
        <v>232320</v>
      </c>
      <c r="Y30" s="19"/>
      <c r="Z30" s="19">
        <f t="shared" si="5"/>
        <v>225390</v>
      </c>
      <c r="AB30" s="19">
        <f>'Annex A'!T41</f>
        <v>248825</v>
      </c>
      <c r="AC30" s="19"/>
      <c r="AD30" s="19">
        <f t="shared" si="6"/>
        <v>239197.08333333334</v>
      </c>
    </row>
    <row r="31" spans="1:30" ht="12.75">
      <c r="A31" s="17" t="str">
        <f>'Annex A'!A42</f>
        <v>Four Oaks Primary</v>
      </c>
      <c r="B31" s="17">
        <f>'Annex A'!B42</f>
        <v>3412222</v>
      </c>
      <c r="C31" s="19">
        <v>137232</v>
      </c>
      <c r="D31" s="19">
        <v>206388</v>
      </c>
      <c r="F31" s="19">
        <f t="shared" si="0"/>
        <v>166047</v>
      </c>
      <c r="H31" s="19">
        <v>200640</v>
      </c>
      <c r="J31" s="19">
        <f t="shared" si="1"/>
        <v>203993</v>
      </c>
      <c r="L31" s="19">
        <v>224400</v>
      </c>
      <c r="N31" s="19">
        <f t="shared" si="2"/>
        <v>210540</v>
      </c>
      <c r="P31" s="19">
        <v>199320</v>
      </c>
      <c r="R31" s="19">
        <f t="shared" si="3"/>
        <v>213950</v>
      </c>
      <c r="T31" s="19">
        <v>215160</v>
      </c>
      <c r="U31" s="19"/>
      <c r="V31" s="19">
        <f t="shared" si="4"/>
        <v>205920</v>
      </c>
      <c r="X31" s="19">
        <v>212520</v>
      </c>
      <c r="Y31" s="19"/>
      <c r="Z31" s="19">
        <f t="shared" si="5"/>
        <v>214060</v>
      </c>
      <c r="AB31" s="19">
        <f>'Annex A'!T42</f>
        <v>208475</v>
      </c>
      <c r="AC31" s="19"/>
      <c r="AD31" s="19">
        <f t="shared" si="6"/>
        <v>210834.58333333334</v>
      </c>
    </row>
    <row r="32" spans="1:30" ht="12.75">
      <c r="A32" s="17" t="str">
        <f>'Annex A'!A43</f>
        <v>Gilmour Junior</v>
      </c>
      <c r="B32" s="17">
        <f>'Annex A'!B43</f>
        <v>3412063</v>
      </c>
      <c r="C32" s="19">
        <v>51462</v>
      </c>
      <c r="D32" s="19">
        <v>64827</v>
      </c>
      <c r="F32" s="19">
        <f t="shared" si="0"/>
        <v>57030.75</v>
      </c>
      <c r="H32" s="19">
        <v>63360</v>
      </c>
      <c r="J32" s="19">
        <f t="shared" si="1"/>
        <v>64215.75</v>
      </c>
      <c r="L32" s="19">
        <v>59400</v>
      </c>
      <c r="N32" s="19">
        <f t="shared" si="2"/>
        <v>61710</v>
      </c>
      <c r="P32" s="19">
        <v>66000</v>
      </c>
      <c r="R32" s="19">
        <f t="shared" si="3"/>
        <v>62150</v>
      </c>
      <c r="T32" s="19">
        <v>59400</v>
      </c>
      <c r="U32" s="19"/>
      <c r="V32" s="19">
        <f t="shared" si="4"/>
        <v>63250</v>
      </c>
      <c r="X32" s="19">
        <v>58080</v>
      </c>
      <c r="Y32" s="19"/>
      <c r="Z32" s="19">
        <f t="shared" si="5"/>
        <v>58850</v>
      </c>
      <c r="AB32" s="19">
        <f>'Annex A'!T43</f>
        <v>73975</v>
      </c>
      <c r="AC32" s="19"/>
      <c r="AD32" s="19">
        <f t="shared" si="6"/>
        <v>64702.916666666664</v>
      </c>
    </row>
    <row r="33" spans="1:30" ht="12.75">
      <c r="A33" s="17" t="str">
        <f>'Annex A'!A44</f>
        <v>Gilmour Infant</v>
      </c>
      <c r="B33" s="17">
        <f>'Annex A'!B44</f>
        <v>3412064</v>
      </c>
      <c r="C33" s="19">
        <v>22872</v>
      </c>
      <c r="D33" s="19">
        <v>29106</v>
      </c>
      <c r="F33" s="19">
        <f t="shared" si="0"/>
        <v>25469.5</v>
      </c>
      <c r="H33" s="19">
        <v>21120</v>
      </c>
      <c r="J33" s="19">
        <f t="shared" si="1"/>
        <v>25778.5</v>
      </c>
      <c r="L33" s="19">
        <v>30360</v>
      </c>
      <c r="N33" s="19">
        <f t="shared" si="2"/>
        <v>24970</v>
      </c>
      <c r="P33" s="19">
        <v>29040</v>
      </c>
      <c r="R33" s="19">
        <f t="shared" si="3"/>
        <v>29810</v>
      </c>
      <c r="T33" s="19">
        <v>38280</v>
      </c>
      <c r="U33" s="19"/>
      <c r="V33" s="19">
        <f t="shared" si="4"/>
        <v>32890</v>
      </c>
      <c r="X33" s="19">
        <v>40920</v>
      </c>
      <c r="Y33" s="19"/>
      <c r="Z33" s="19">
        <f t="shared" si="5"/>
        <v>39380</v>
      </c>
      <c r="AB33" s="19">
        <f>'Annex A'!T44</f>
        <v>45730</v>
      </c>
      <c r="AC33" s="19"/>
      <c r="AD33" s="19">
        <f t="shared" si="6"/>
        <v>42924.16666666667</v>
      </c>
    </row>
    <row r="34" spans="1:30" ht="12.75">
      <c r="A34" s="17" t="str">
        <f>'Annex A'!A45</f>
        <v>Greenbank Primary</v>
      </c>
      <c r="B34" s="17">
        <f>'Annex A'!B45</f>
        <v>3412235</v>
      </c>
      <c r="C34" s="19">
        <v>150574</v>
      </c>
      <c r="D34" s="19">
        <v>216972</v>
      </c>
      <c r="F34" s="19">
        <f t="shared" si="0"/>
        <v>178239.83333333334</v>
      </c>
      <c r="H34" s="19">
        <v>195360</v>
      </c>
      <c r="J34" s="19">
        <f t="shared" si="1"/>
        <v>207967</v>
      </c>
      <c r="L34" s="19">
        <v>182160</v>
      </c>
      <c r="N34" s="19">
        <f t="shared" si="2"/>
        <v>189860</v>
      </c>
      <c r="P34" s="19">
        <v>175560</v>
      </c>
      <c r="R34" s="19">
        <f t="shared" si="3"/>
        <v>179410</v>
      </c>
      <c r="T34" s="19">
        <v>155760</v>
      </c>
      <c r="U34" s="19"/>
      <c r="V34" s="19">
        <f t="shared" si="4"/>
        <v>167310</v>
      </c>
      <c r="X34" s="19">
        <v>153120</v>
      </c>
      <c r="Y34" s="19"/>
      <c r="Z34" s="19">
        <f t="shared" si="5"/>
        <v>154660</v>
      </c>
      <c r="AB34" s="19">
        <f>'Annex A'!T45</f>
        <v>135845</v>
      </c>
      <c r="AC34" s="19"/>
      <c r="AD34" s="19">
        <f t="shared" si="6"/>
        <v>145922.0833333333</v>
      </c>
    </row>
    <row r="35" spans="1:30" ht="12.75">
      <c r="A35" s="17" t="str">
        <f>'Annex A'!A46</f>
        <v>Gwladys Street Primary and Nursery</v>
      </c>
      <c r="B35" s="17">
        <f>'Annex A'!B46</f>
        <v>3412214</v>
      </c>
      <c r="C35" s="19">
        <v>162963</v>
      </c>
      <c r="D35" s="19">
        <v>240786</v>
      </c>
      <c r="F35" s="19">
        <f t="shared" si="0"/>
        <v>195389.25</v>
      </c>
      <c r="H35" s="19">
        <v>236280</v>
      </c>
      <c r="J35" s="19">
        <f t="shared" si="1"/>
        <v>238908.5</v>
      </c>
      <c r="L35" s="19">
        <v>237600</v>
      </c>
      <c r="N35" s="19">
        <f t="shared" si="2"/>
        <v>236830</v>
      </c>
      <c r="P35" s="19">
        <v>223080</v>
      </c>
      <c r="R35" s="19">
        <f t="shared" si="3"/>
        <v>231550</v>
      </c>
      <c r="T35" s="19">
        <v>212520</v>
      </c>
      <c r="U35" s="19"/>
      <c r="V35" s="19">
        <f t="shared" si="4"/>
        <v>218680</v>
      </c>
      <c r="X35" s="19">
        <v>229680</v>
      </c>
      <c r="Y35" s="19"/>
      <c r="Z35" s="19">
        <f t="shared" si="5"/>
        <v>219670</v>
      </c>
      <c r="AB35" s="19">
        <f>'Annex A'!T46</f>
        <v>223270</v>
      </c>
      <c r="AC35" s="19"/>
      <c r="AD35" s="19">
        <f t="shared" si="6"/>
        <v>227009.16666666666</v>
      </c>
    </row>
    <row r="36" spans="1:30" ht="12.75">
      <c r="A36" s="17" t="str">
        <f>'Annex A'!A47</f>
        <v>Hunts Cross</v>
      </c>
      <c r="B36" s="17">
        <f>'Annex A'!B47</f>
        <v>3412084</v>
      </c>
      <c r="C36" s="19">
        <v>82911</v>
      </c>
      <c r="D36" s="19">
        <v>113778</v>
      </c>
      <c r="F36" s="19">
        <f t="shared" si="0"/>
        <v>95772.25</v>
      </c>
      <c r="H36" s="19">
        <v>120120</v>
      </c>
      <c r="J36" s="19">
        <f t="shared" si="1"/>
        <v>116420.5</v>
      </c>
      <c r="L36" s="19">
        <v>117480</v>
      </c>
      <c r="N36" s="19">
        <f t="shared" si="2"/>
        <v>119020</v>
      </c>
      <c r="P36" s="19">
        <v>120120</v>
      </c>
      <c r="R36" s="19">
        <f t="shared" si="3"/>
        <v>118580</v>
      </c>
      <c r="T36" s="19">
        <v>105600</v>
      </c>
      <c r="U36" s="19"/>
      <c r="V36" s="19">
        <f t="shared" si="4"/>
        <v>114070</v>
      </c>
      <c r="X36" s="19">
        <v>99000</v>
      </c>
      <c r="Y36" s="19"/>
      <c r="Z36" s="19">
        <f t="shared" si="5"/>
        <v>102850</v>
      </c>
      <c r="AB36" s="19">
        <f>'Annex A'!T47</f>
        <v>114325</v>
      </c>
      <c r="AC36" s="19"/>
      <c r="AD36" s="19">
        <f t="shared" si="6"/>
        <v>105385.41666666667</v>
      </c>
    </row>
    <row r="37" spans="1:30" ht="12.75">
      <c r="A37" s="17" t="str">
        <f>'Annex A'!A48</f>
        <v>Kensington Community Primary</v>
      </c>
      <c r="B37" s="17">
        <f>'Annex A'!B48</f>
        <v>3412242</v>
      </c>
      <c r="C37" s="19">
        <v>189647</v>
      </c>
      <c r="D37" s="19">
        <v>269892</v>
      </c>
      <c r="F37" s="19">
        <f t="shared" si="0"/>
        <v>223082.41666666666</v>
      </c>
      <c r="H37" s="19">
        <v>279840</v>
      </c>
      <c r="J37" s="19">
        <f t="shared" si="1"/>
        <v>274037</v>
      </c>
      <c r="L37" s="19">
        <v>237600</v>
      </c>
      <c r="N37" s="19">
        <f t="shared" si="2"/>
        <v>262240</v>
      </c>
      <c r="P37" s="19">
        <v>231000</v>
      </c>
      <c r="R37" s="19">
        <f t="shared" si="3"/>
        <v>234850</v>
      </c>
      <c r="T37" s="19">
        <v>207240</v>
      </c>
      <c r="U37" s="19"/>
      <c r="V37" s="19">
        <f t="shared" si="4"/>
        <v>221100</v>
      </c>
      <c r="X37" s="19">
        <v>168960</v>
      </c>
      <c r="Y37" s="19"/>
      <c r="Z37" s="19">
        <f t="shared" si="5"/>
        <v>191290</v>
      </c>
      <c r="AB37" s="19">
        <f>'Annex A'!T48</f>
        <v>219907.5</v>
      </c>
      <c r="AC37" s="19"/>
      <c r="AD37" s="19">
        <f t="shared" si="6"/>
        <v>190188.125</v>
      </c>
    </row>
    <row r="38" spans="1:30" ht="12.75">
      <c r="A38" s="17" t="str">
        <f>'Annex A'!A49</f>
        <v>Kingsley Community Primary</v>
      </c>
      <c r="B38" s="17">
        <f>'Annex A'!B49</f>
        <v>3412229</v>
      </c>
      <c r="C38" s="19">
        <v>177258</v>
      </c>
      <c r="D38" s="19">
        <v>276507</v>
      </c>
      <c r="F38" s="19">
        <f t="shared" si="0"/>
        <v>218611.75</v>
      </c>
      <c r="H38" s="19">
        <v>307560</v>
      </c>
      <c r="J38" s="19">
        <f t="shared" si="1"/>
        <v>289445.75</v>
      </c>
      <c r="L38" s="19">
        <v>320760</v>
      </c>
      <c r="N38" s="19">
        <f t="shared" si="2"/>
        <v>313060</v>
      </c>
      <c r="P38" s="19">
        <v>310200</v>
      </c>
      <c r="R38" s="19">
        <f t="shared" si="3"/>
        <v>316360</v>
      </c>
      <c r="T38" s="19">
        <v>303600</v>
      </c>
      <c r="U38" s="19"/>
      <c r="V38" s="19">
        <f t="shared" si="4"/>
        <v>307450</v>
      </c>
      <c r="X38" s="19">
        <v>282480</v>
      </c>
      <c r="Y38" s="19"/>
      <c r="Z38" s="19">
        <f t="shared" si="5"/>
        <v>294800</v>
      </c>
      <c r="AB38" s="19">
        <f>'Annex A'!T49</f>
        <v>282450</v>
      </c>
      <c r="AC38" s="19"/>
      <c r="AD38" s="19">
        <f t="shared" si="6"/>
        <v>282467.5</v>
      </c>
    </row>
    <row r="39" spans="1:30" ht="12.75">
      <c r="A39" s="17" t="str">
        <f>'Annex A'!A50</f>
        <v>Knotty Ash Primary</v>
      </c>
      <c r="B39" s="17">
        <f>'Annex A'!B50</f>
        <v>3412086</v>
      </c>
      <c r="C39" s="19">
        <v>70522</v>
      </c>
      <c r="D39" s="19">
        <v>97902</v>
      </c>
      <c r="F39" s="19">
        <f t="shared" si="0"/>
        <v>81930.33333333333</v>
      </c>
      <c r="H39" s="19">
        <v>88440</v>
      </c>
      <c r="J39" s="19">
        <f t="shared" si="1"/>
        <v>93959.5</v>
      </c>
      <c r="L39" s="19">
        <v>77880</v>
      </c>
      <c r="N39" s="19">
        <f t="shared" si="2"/>
        <v>84040</v>
      </c>
      <c r="P39" s="19">
        <v>73920</v>
      </c>
      <c r="R39" s="19">
        <f t="shared" si="3"/>
        <v>76230</v>
      </c>
      <c r="T39" s="19">
        <v>79200</v>
      </c>
      <c r="U39" s="19"/>
      <c r="V39" s="19">
        <f t="shared" si="4"/>
        <v>76120</v>
      </c>
      <c r="X39" s="19">
        <v>84480</v>
      </c>
      <c r="Y39" s="19"/>
      <c r="Z39" s="19">
        <f t="shared" si="5"/>
        <v>81400</v>
      </c>
      <c r="AB39" s="19">
        <f>'Annex A'!T50</f>
        <v>83390</v>
      </c>
      <c r="AC39" s="19"/>
      <c r="AD39" s="19">
        <f t="shared" si="6"/>
        <v>84025.83333333334</v>
      </c>
    </row>
    <row r="40" spans="1:30" ht="12.75">
      <c r="A40" s="17" t="str">
        <f>'Annex A'!A51</f>
        <v>Lawrence Community Primary</v>
      </c>
      <c r="B40" s="17">
        <f>'Annex A'!B51</f>
        <v>3412221</v>
      </c>
      <c r="C40" s="19">
        <v>208707</v>
      </c>
      <c r="D40" s="19">
        <v>321489</v>
      </c>
      <c r="F40" s="19">
        <f t="shared" si="0"/>
        <v>255699.5</v>
      </c>
      <c r="H40" s="19">
        <v>316800</v>
      </c>
      <c r="J40" s="19">
        <f t="shared" si="1"/>
        <v>319535.25</v>
      </c>
      <c r="L40" s="19">
        <v>307560</v>
      </c>
      <c r="N40" s="19">
        <f t="shared" si="2"/>
        <v>312950</v>
      </c>
      <c r="P40" s="19">
        <v>306240</v>
      </c>
      <c r="R40" s="19">
        <f t="shared" si="3"/>
        <v>307010</v>
      </c>
      <c r="T40" s="19">
        <v>303600</v>
      </c>
      <c r="U40" s="19"/>
      <c r="V40" s="19">
        <f t="shared" si="4"/>
        <v>305140</v>
      </c>
      <c r="X40" s="19">
        <v>275880</v>
      </c>
      <c r="Y40" s="19"/>
      <c r="Z40" s="19">
        <f t="shared" si="5"/>
        <v>292050</v>
      </c>
      <c r="AB40" s="19">
        <f>'Annex A'!T51</f>
        <v>262275</v>
      </c>
      <c r="AC40" s="19"/>
      <c r="AD40" s="19">
        <f t="shared" si="6"/>
        <v>270211.25</v>
      </c>
    </row>
    <row r="41" spans="1:30" ht="12.75">
      <c r="A41" s="17" t="str">
        <f>'Annex A'!A52</f>
        <v>Leamington Primary</v>
      </c>
      <c r="B41" s="17">
        <f>'Annex A'!B52</f>
        <v>3413021</v>
      </c>
      <c r="C41" s="19">
        <v>226814</v>
      </c>
      <c r="D41" s="19">
        <v>306936</v>
      </c>
      <c r="F41" s="19">
        <f t="shared" si="0"/>
        <v>260198.1666666667</v>
      </c>
      <c r="H41" s="19">
        <v>291720</v>
      </c>
      <c r="J41" s="19">
        <f t="shared" si="1"/>
        <v>300596</v>
      </c>
      <c r="L41" s="19">
        <v>304920</v>
      </c>
      <c r="N41" s="19">
        <f t="shared" si="2"/>
        <v>297220</v>
      </c>
      <c r="P41" s="19">
        <v>293040</v>
      </c>
      <c r="R41" s="19">
        <f t="shared" si="3"/>
        <v>299970</v>
      </c>
      <c r="T41" s="19">
        <v>289080</v>
      </c>
      <c r="U41" s="19"/>
      <c r="V41" s="19">
        <f t="shared" si="4"/>
        <v>291390</v>
      </c>
      <c r="X41" s="19">
        <v>274560</v>
      </c>
      <c r="Y41" s="19"/>
      <c r="Z41" s="19">
        <f t="shared" si="5"/>
        <v>283030</v>
      </c>
      <c r="AB41" s="19">
        <f>'Annex A'!T52</f>
        <v>248825</v>
      </c>
      <c r="AC41" s="19"/>
      <c r="AD41" s="19">
        <f t="shared" si="6"/>
        <v>263837.0833333334</v>
      </c>
    </row>
    <row r="42" spans="1:30" ht="12.75">
      <c r="A42" s="17" t="str">
        <f>'Annex A'!A53</f>
        <v>Lister Junior</v>
      </c>
      <c r="B42" s="17">
        <f>'Annex A'!B53</f>
        <v>3412092</v>
      </c>
      <c r="C42" s="19">
        <v>76240</v>
      </c>
      <c r="D42" s="19">
        <v>115101</v>
      </c>
      <c r="F42" s="19">
        <f t="shared" si="0"/>
        <v>92432.08333333333</v>
      </c>
      <c r="H42" s="19">
        <v>124080</v>
      </c>
      <c r="J42" s="19">
        <f t="shared" si="1"/>
        <v>118842.25</v>
      </c>
      <c r="L42" s="19">
        <v>132000</v>
      </c>
      <c r="N42" s="19">
        <f t="shared" si="2"/>
        <v>127380</v>
      </c>
      <c r="P42" s="19">
        <v>134640</v>
      </c>
      <c r="R42" s="19">
        <f t="shared" si="3"/>
        <v>133100</v>
      </c>
      <c r="T42" s="19">
        <v>142560</v>
      </c>
      <c r="U42" s="19"/>
      <c r="V42" s="19">
        <f t="shared" si="4"/>
        <v>137940</v>
      </c>
      <c r="X42" s="19">
        <v>135960</v>
      </c>
      <c r="Y42" s="19"/>
      <c r="Z42" s="19">
        <f t="shared" si="5"/>
        <v>139810</v>
      </c>
      <c r="AB42" s="19">
        <f>'Annex A'!T53</f>
        <v>145260</v>
      </c>
      <c r="AC42" s="19"/>
      <c r="AD42" s="19">
        <f t="shared" si="6"/>
        <v>139835</v>
      </c>
    </row>
    <row r="43" spans="1:30" ht="12.75">
      <c r="A43" s="17" t="str">
        <f>'Annex A'!A54</f>
        <v>Lister Drive Infant</v>
      </c>
      <c r="B43" s="17">
        <f>'Annex A'!B54</f>
        <v>3412093</v>
      </c>
      <c r="C43" s="19">
        <v>52415</v>
      </c>
      <c r="D43" s="19">
        <v>83349</v>
      </c>
      <c r="F43" s="19">
        <f t="shared" si="0"/>
        <v>65304.16666666667</v>
      </c>
      <c r="H43" s="19">
        <v>80520</v>
      </c>
      <c r="J43" s="19">
        <f t="shared" si="1"/>
        <v>82170.25</v>
      </c>
      <c r="L43" s="19">
        <v>64680</v>
      </c>
      <c r="N43" s="19">
        <f t="shared" si="2"/>
        <v>73920</v>
      </c>
      <c r="P43" s="19">
        <v>51480</v>
      </c>
      <c r="R43" s="19">
        <f t="shared" si="3"/>
        <v>59180</v>
      </c>
      <c r="T43" s="19">
        <v>72600</v>
      </c>
      <c r="U43" s="19"/>
      <c r="V43" s="19">
        <f t="shared" si="4"/>
        <v>60280</v>
      </c>
      <c r="X43" s="19">
        <v>92400</v>
      </c>
      <c r="Y43" s="19"/>
      <c r="Z43" s="19">
        <f t="shared" si="5"/>
        <v>80850</v>
      </c>
      <c r="AB43" s="19">
        <f>'Annex A'!T54</f>
        <v>95495</v>
      </c>
      <c r="AC43" s="19"/>
      <c r="AD43" s="19">
        <f t="shared" si="6"/>
        <v>93689.58333333334</v>
      </c>
    </row>
    <row r="44" spans="1:30" ht="12.75">
      <c r="A44" s="17" t="str">
        <f>'Annex A'!A55</f>
        <v>Longmoor Primary</v>
      </c>
      <c r="B44" s="17">
        <f>'Annex A'!B55</f>
        <v>3412241</v>
      </c>
      <c r="C44" s="19">
        <v>133420</v>
      </c>
      <c r="D44" s="19">
        <v>179928</v>
      </c>
      <c r="F44" s="19">
        <f t="shared" si="0"/>
        <v>152798.33333333334</v>
      </c>
      <c r="H44" s="19">
        <v>167640</v>
      </c>
      <c r="J44" s="19">
        <f t="shared" si="1"/>
        <v>174808</v>
      </c>
      <c r="L44" s="19">
        <v>158400</v>
      </c>
      <c r="N44" s="19">
        <f t="shared" si="2"/>
        <v>163790</v>
      </c>
      <c r="P44" s="19">
        <v>162360</v>
      </c>
      <c r="R44" s="19">
        <f t="shared" si="3"/>
        <v>160050</v>
      </c>
      <c r="T44" s="19">
        <v>155760</v>
      </c>
      <c r="U44" s="19"/>
      <c r="V44" s="19">
        <f t="shared" si="4"/>
        <v>159610</v>
      </c>
      <c r="X44" s="19">
        <v>138600</v>
      </c>
      <c r="Y44" s="19"/>
      <c r="Z44" s="19">
        <f t="shared" si="5"/>
        <v>148610</v>
      </c>
      <c r="AB44" s="19">
        <f>'Annex A'!T55</f>
        <v>142570</v>
      </c>
      <c r="AC44" s="19"/>
      <c r="AD44" s="19">
        <f t="shared" si="6"/>
        <v>140254.1666666667</v>
      </c>
    </row>
    <row r="45" spans="1:30" ht="12.75">
      <c r="A45" s="17" t="str">
        <f>'Annex A'!A56</f>
        <v>Mab Lane JMI</v>
      </c>
      <c r="B45" s="17">
        <f>'Annex A'!B56</f>
        <v>3412226</v>
      </c>
      <c r="C45" s="19">
        <v>111501</v>
      </c>
      <c r="D45" s="19">
        <v>137592</v>
      </c>
      <c r="F45" s="19">
        <f t="shared" si="0"/>
        <v>122372.25</v>
      </c>
      <c r="H45" s="19">
        <v>124080</v>
      </c>
      <c r="J45" s="19">
        <f t="shared" si="1"/>
        <v>131962</v>
      </c>
      <c r="L45" s="19">
        <v>133320</v>
      </c>
      <c r="N45" s="19">
        <f t="shared" si="2"/>
        <v>127930</v>
      </c>
      <c r="P45" s="19">
        <v>117480</v>
      </c>
      <c r="R45" s="19">
        <f t="shared" si="3"/>
        <v>126720</v>
      </c>
      <c r="T45" s="19">
        <v>151800</v>
      </c>
      <c r="U45" s="19"/>
      <c r="V45" s="19">
        <f t="shared" si="4"/>
        <v>131780</v>
      </c>
      <c r="X45" s="19">
        <v>141240</v>
      </c>
      <c r="Y45" s="19"/>
      <c r="Z45" s="19">
        <f t="shared" si="5"/>
        <v>147400</v>
      </c>
      <c r="AB45" s="19">
        <f>'Annex A'!T56</f>
        <v>172160</v>
      </c>
      <c r="AC45" s="19"/>
      <c r="AD45" s="19">
        <f t="shared" si="6"/>
        <v>154123.3333333333</v>
      </c>
    </row>
    <row r="46" spans="1:30" ht="12.75">
      <c r="A46" s="17" t="str">
        <f>'Annex A'!A57</f>
        <v>Matthew Arnold Primary</v>
      </c>
      <c r="B46" s="17">
        <f>'Annex A'!B57</f>
        <v>3412098</v>
      </c>
      <c r="C46" s="19">
        <v>108642</v>
      </c>
      <c r="D46" s="19">
        <v>134946</v>
      </c>
      <c r="F46" s="19">
        <f t="shared" si="0"/>
        <v>119602</v>
      </c>
      <c r="H46" s="19">
        <v>137280</v>
      </c>
      <c r="J46" s="19">
        <f t="shared" si="1"/>
        <v>135918.5</v>
      </c>
      <c r="L46" s="19">
        <v>130680</v>
      </c>
      <c r="N46" s="19">
        <f t="shared" si="2"/>
        <v>134530</v>
      </c>
      <c r="P46" s="19">
        <v>130680</v>
      </c>
      <c r="R46" s="19">
        <f t="shared" si="3"/>
        <v>130680</v>
      </c>
      <c r="T46" s="19">
        <v>121440</v>
      </c>
      <c r="U46" s="19"/>
      <c r="V46" s="19">
        <f t="shared" si="4"/>
        <v>126830</v>
      </c>
      <c r="X46" s="19">
        <v>116160</v>
      </c>
      <c r="Y46" s="19"/>
      <c r="Z46" s="19">
        <f t="shared" si="5"/>
        <v>119240</v>
      </c>
      <c r="AB46" s="19">
        <f>'Annex A'!T57</f>
        <v>117015</v>
      </c>
      <c r="AC46" s="19"/>
      <c r="AD46" s="19">
        <f t="shared" si="6"/>
        <v>116516.25</v>
      </c>
    </row>
    <row r="47" spans="1:30" ht="12.75">
      <c r="A47" s="17" t="str">
        <f>'Annex A'!A58</f>
        <v>Middlefield Primary</v>
      </c>
      <c r="B47" s="17">
        <f>'Annex A'!B58</f>
        <v>3412170</v>
      </c>
      <c r="C47" s="19">
        <v>201083</v>
      </c>
      <c r="D47" s="19">
        <v>259308</v>
      </c>
      <c r="F47" s="19">
        <f t="shared" si="0"/>
        <v>225343.4166666667</v>
      </c>
      <c r="H47" s="19">
        <v>266640</v>
      </c>
      <c r="J47" s="19">
        <f t="shared" si="1"/>
        <v>262363</v>
      </c>
      <c r="L47" s="19">
        <v>283800</v>
      </c>
      <c r="N47" s="19">
        <f t="shared" si="2"/>
        <v>273790</v>
      </c>
      <c r="P47" s="19">
        <v>282480</v>
      </c>
      <c r="R47" s="19">
        <f t="shared" si="3"/>
        <v>283250</v>
      </c>
      <c r="T47" s="19">
        <v>294360</v>
      </c>
      <c r="U47" s="19"/>
      <c r="V47" s="19">
        <f t="shared" si="4"/>
        <v>287430</v>
      </c>
      <c r="X47" s="19">
        <v>283800</v>
      </c>
      <c r="Y47" s="19"/>
      <c r="Z47" s="19">
        <f t="shared" si="5"/>
        <v>289960</v>
      </c>
      <c r="AB47" s="19">
        <f>'Annex A'!T58</f>
        <v>278415</v>
      </c>
      <c r="AC47" s="19"/>
      <c r="AD47" s="19">
        <f t="shared" si="6"/>
        <v>281556.25</v>
      </c>
    </row>
    <row r="48" spans="1:30" ht="12.75">
      <c r="A48" s="17" t="str">
        <f>'Annex A'!A59</f>
        <v>Monksdown Primary</v>
      </c>
      <c r="B48" s="17">
        <f>'Annex A'!B59</f>
        <v>3412240</v>
      </c>
      <c r="C48" s="19">
        <v>179164</v>
      </c>
      <c r="D48" s="19">
        <v>261954</v>
      </c>
      <c r="F48" s="19">
        <f t="shared" si="0"/>
        <v>213659.83333333334</v>
      </c>
      <c r="H48" s="19">
        <v>291720</v>
      </c>
      <c r="J48" s="19">
        <f t="shared" si="1"/>
        <v>274356.5</v>
      </c>
      <c r="L48" s="19">
        <v>291720</v>
      </c>
      <c r="N48" s="19">
        <f t="shared" si="2"/>
        <v>291720</v>
      </c>
      <c r="P48" s="19">
        <v>291720</v>
      </c>
      <c r="R48" s="19">
        <f t="shared" si="3"/>
        <v>291720</v>
      </c>
      <c r="T48" s="19">
        <v>277200</v>
      </c>
      <c r="U48" s="19"/>
      <c r="V48" s="19">
        <f t="shared" si="4"/>
        <v>285670</v>
      </c>
      <c r="X48" s="19">
        <v>281160</v>
      </c>
      <c r="Y48" s="19"/>
      <c r="Z48" s="19">
        <f t="shared" si="5"/>
        <v>278850</v>
      </c>
      <c r="AB48" s="19">
        <f>'Annex A'!T59</f>
        <v>297245</v>
      </c>
      <c r="AC48" s="19"/>
      <c r="AD48" s="19">
        <f t="shared" si="6"/>
        <v>287862.0833333334</v>
      </c>
    </row>
    <row r="49" spans="1:30" ht="12.75">
      <c r="A49" s="17" t="str">
        <f>'Annex A'!A60</f>
        <v>Mosspits Lane Primary</v>
      </c>
      <c r="B49" s="17">
        <f>'Annex A'!B60</f>
        <v>3412007</v>
      </c>
      <c r="C49" s="19">
        <v>66710</v>
      </c>
      <c r="D49" s="19">
        <v>84672</v>
      </c>
      <c r="F49" s="19">
        <f t="shared" si="0"/>
        <v>74194.16666666667</v>
      </c>
      <c r="H49" s="19">
        <v>89760</v>
      </c>
      <c r="J49" s="19">
        <f t="shared" si="1"/>
        <v>86792</v>
      </c>
      <c r="L49" s="19">
        <v>72600</v>
      </c>
      <c r="N49" s="19">
        <f t="shared" si="2"/>
        <v>82610</v>
      </c>
      <c r="P49" s="19">
        <v>79200</v>
      </c>
      <c r="R49" s="19">
        <f t="shared" si="3"/>
        <v>75350</v>
      </c>
      <c r="T49" s="19">
        <v>66000</v>
      </c>
      <c r="U49" s="19"/>
      <c r="V49" s="19">
        <f t="shared" si="4"/>
        <v>73700</v>
      </c>
      <c r="X49" s="19">
        <v>55440</v>
      </c>
      <c r="Y49" s="19"/>
      <c r="Z49" s="19">
        <f t="shared" si="5"/>
        <v>61600</v>
      </c>
      <c r="AB49" s="19">
        <f>'Annex A'!T60</f>
        <v>56490</v>
      </c>
      <c r="AC49" s="19"/>
      <c r="AD49" s="19">
        <f t="shared" si="6"/>
        <v>55877.5</v>
      </c>
    </row>
    <row r="50" spans="1:30" ht="12.75">
      <c r="A50" s="17" t="str">
        <f>'Annex A'!A61</f>
        <v>Norman Pannell Primary</v>
      </c>
      <c r="B50" s="17">
        <f>'Annex A'!B61</f>
        <v>3412199</v>
      </c>
      <c r="C50" s="19">
        <v>89582</v>
      </c>
      <c r="D50" s="19">
        <v>128331</v>
      </c>
      <c r="F50" s="19">
        <f t="shared" si="0"/>
        <v>105727.41666666667</v>
      </c>
      <c r="H50" s="19">
        <v>125400</v>
      </c>
      <c r="J50" s="19">
        <f t="shared" si="1"/>
        <v>127109.75</v>
      </c>
      <c r="L50" s="19">
        <v>118800</v>
      </c>
      <c r="N50" s="19">
        <f t="shared" si="2"/>
        <v>122650</v>
      </c>
      <c r="P50" s="19">
        <v>117480</v>
      </c>
      <c r="R50" s="19">
        <f t="shared" si="3"/>
        <v>118250</v>
      </c>
      <c r="T50" s="19">
        <v>117480</v>
      </c>
      <c r="U50" s="19"/>
      <c r="V50" s="19">
        <f t="shared" si="4"/>
        <v>117480</v>
      </c>
      <c r="X50" s="19">
        <v>104280</v>
      </c>
      <c r="Y50" s="19"/>
      <c r="Z50" s="19">
        <f t="shared" si="5"/>
        <v>111980</v>
      </c>
      <c r="AB50" s="19">
        <f>'Annex A'!T61</f>
        <v>117015</v>
      </c>
      <c r="AC50" s="19"/>
      <c r="AD50" s="19">
        <f t="shared" si="6"/>
        <v>109586.25</v>
      </c>
    </row>
    <row r="51" spans="1:30" ht="12.75">
      <c r="A51" s="17" t="str">
        <f>'Annex A'!A62</f>
        <v>Northcote Primary</v>
      </c>
      <c r="B51" s="17">
        <f>'Annex A'!B62</f>
        <v>3412110</v>
      </c>
      <c r="C51" s="19">
        <v>178211</v>
      </c>
      <c r="D51" s="19">
        <v>275184</v>
      </c>
      <c r="F51" s="19">
        <f t="shared" si="0"/>
        <v>218616.41666666666</v>
      </c>
      <c r="H51" s="19">
        <v>281160</v>
      </c>
      <c r="J51" s="19">
        <f t="shared" si="1"/>
        <v>277674</v>
      </c>
      <c r="L51" s="19">
        <v>293040</v>
      </c>
      <c r="N51" s="19">
        <f t="shared" si="2"/>
        <v>286110</v>
      </c>
      <c r="P51" s="19">
        <v>267960</v>
      </c>
      <c r="R51" s="19">
        <f t="shared" si="3"/>
        <v>282590</v>
      </c>
      <c r="T51" s="19">
        <v>287760</v>
      </c>
      <c r="U51" s="19"/>
      <c r="V51" s="19">
        <f t="shared" si="4"/>
        <v>276210</v>
      </c>
      <c r="X51" s="19">
        <v>278520</v>
      </c>
      <c r="Y51" s="19"/>
      <c r="Z51" s="19">
        <f t="shared" si="5"/>
        <v>283910</v>
      </c>
      <c r="AB51" s="19">
        <f>'Annex A'!T62</f>
        <v>277070</v>
      </c>
      <c r="AC51" s="19"/>
      <c r="AD51" s="19">
        <f t="shared" si="6"/>
        <v>277915.8333333334</v>
      </c>
    </row>
    <row r="52" spans="1:30" ht="12.75">
      <c r="A52" s="17" t="str">
        <f>'Annex A'!A63</f>
        <v>Northway Primary</v>
      </c>
      <c r="B52" s="17">
        <f>'Annex A'!B63</f>
        <v>3412113</v>
      </c>
      <c r="C52" s="19">
        <v>75287</v>
      </c>
      <c r="D52" s="19">
        <v>96579</v>
      </c>
      <c r="F52" s="19">
        <f t="shared" si="0"/>
        <v>84158.66666666667</v>
      </c>
      <c r="H52" s="19">
        <v>102960</v>
      </c>
      <c r="J52" s="19">
        <f t="shared" si="1"/>
        <v>99237.75</v>
      </c>
      <c r="L52" s="19">
        <v>137280</v>
      </c>
      <c r="N52" s="19">
        <f t="shared" si="2"/>
        <v>117260</v>
      </c>
      <c r="P52" s="19">
        <v>145200</v>
      </c>
      <c r="R52" s="19">
        <f t="shared" si="3"/>
        <v>140580</v>
      </c>
      <c r="T52" s="19">
        <v>139920</v>
      </c>
      <c r="U52" s="19"/>
      <c r="V52" s="19">
        <f t="shared" si="4"/>
        <v>143000</v>
      </c>
      <c r="X52" s="19">
        <v>163680</v>
      </c>
      <c r="Y52" s="19"/>
      <c r="Z52" s="19">
        <f t="shared" si="5"/>
        <v>149820</v>
      </c>
      <c r="AB52" s="19">
        <f>'Annex A'!T63</f>
        <v>160055</v>
      </c>
      <c r="AC52" s="19"/>
      <c r="AD52" s="19">
        <f t="shared" si="6"/>
        <v>162169.5833333333</v>
      </c>
    </row>
    <row r="53" spans="1:30" ht="12.75">
      <c r="A53" s="17" t="str">
        <f>'Annex A'!A64</f>
        <v>Phoenix Primary</v>
      </c>
      <c r="B53" s="17">
        <f>'Annex A'!B64</f>
        <v>3413026</v>
      </c>
      <c r="C53" s="19">
        <v>98159</v>
      </c>
      <c r="D53" s="19">
        <v>113778</v>
      </c>
      <c r="F53" s="19">
        <f t="shared" si="0"/>
        <v>104666.91666666667</v>
      </c>
      <c r="H53" s="19">
        <v>118800.00000000001</v>
      </c>
      <c r="J53" s="19">
        <f t="shared" si="1"/>
        <v>115870.5</v>
      </c>
      <c r="L53" s="19">
        <v>145200</v>
      </c>
      <c r="N53" s="19">
        <f t="shared" si="2"/>
        <v>129800.00000000001</v>
      </c>
      <c r="P53" s="19">
        <v>153120</v>
      </c>
      <c r="R53" s="19">
        <f t="shared" si="3"/>
        <v>148500</v>
      </c>
      <c r="T53" s="19">
        <v>137280</v>
      </c>
      <c r="U53" s="19"/>
      <c r="V53" s="19">
        <f t="shared" si="4"/>
        <v>146520</v>
      </c>
      <c r="X53" s="19">
        <v>155760</v>
      </c>
      <c r="Y53" s="19"/>
      <c r="Z53" s="19">
        <f t="shared" si="5"/>
        <v>144980</v>
      </c>
      <c r="AB53" s="19">
        <f>'Annex A'!T64</f>
        <v>151985</v>
      </c>
      <c r="AC53" s="19"/>
      <c r="AD53" s="19">
        <f t="shared" si="6"/>
        <v>154187.0833333333</v>
      </c>
    </row>
    <row r="54" spans="1:30" ht="12.75">
      <c r="A54" s="17" t="str">
        <f>'Annex A'!A65</f>
        <v>Pinehurst Primary</v>
      </c>
      <c r="B54" s="17">
        <f>'Annex A'!B65</f>
        <v>3413961</v>
      </c>
      <c r="C54" s="19">
        <v>132467</v>
      </c>
      <c r="D54" s="19">
        <v>199773</v>
      </c>
      <c r="F54" s="19">
        <f t="shared" si="0"/>
        <v>160511.16666666666</v>
      </c>
      <c r="H54" s="19">
        <v>207240</v>
      </c>
      <c r="J54" s="19">
        <f t="shared" si="1"/>
        <v>202884.25</v>
      </c>
      <c r="L54" s="19">
        <v>260040</v>
      </c>
      <c r="N54" s="19">
        <f t="shared" si="2"/>
        <v>229240</v>
      </c>
      <c r="P54" s="19">
        <v>254760</v>
      </c>
      <c r="R54" s="19">
        <f t="shared" si="3"/>
        <v>257840</v>
      </c>
      <c r="T54" s="19">
        <v>318120</v>
      </c>
      <c r="U54" s="19"/>
      <c r="V54" s="19">
        <f t="shared" si="4"/>
        <v>281160</v>
      </c>
      <c r="X54" s="19">
        <v>330000</v>
      </c>
      <c r="Y54" s="19"/>
      <c r="Z54" s="19">
        <f t="shared" si="5"/>
        <v>323070</v>
      </c>
      <c r="AB54" s="19">
        <f>'Annex A'!T65</f>
        <v>348355</v>
      </c>
      <c r="AC54" s="19"/>
      <c r="AD54" s="19">
        <f t="shared" si="6"/>
        <v>337647.9166666666</v>
      </c>
    </row>
    <row r="55" spans="1:30" ht="12.75">
      <c r="A55" s="17" t="str">
        <f>'Annex A'!A66</f>
        <v>Pleasant Street Primary</v>
      </c>
      <c r="B55" s="17">
        <f>'Annex A'!B66</f>
        <v>3412123</v>
      </c>
      <c r="C55" s="19">
        <v>75287</v>
      </c>
      <c r="D55" s="19">
        <v>112455</v>
      </c>
      <c r="F55" s="19">
        <f t="shared" si="0"/>
        <v>90773.66666666667</v>
      </c>
      <c r="H55" s="19">
        <v>105600</v>
      </c>
      <c r="J55" s="19">
        <f t="shared" si="1"/>
        <v>109598.75</v>
      </c>
      <c r="L55" s="19">
        <v>110880</v>
      </c>
      <c r="N55" s="19">
        <f t="shared" si="2"/>
        <v>107800</v>
      </c>
      <c r="P55" s="19">
        <v>110880</v>
      </c>
      <c r="R55" s="19">
        <f t="shared" si="3"/>
        <v>110880</v>
      </c>
      <c r="T55" s="19">
        <v>97680</v>
      </c>
      <c r="U55" s="19"/>
      <c r="V55" s="19">
        <f t="shared" si="4"/>
        <v>105380</v>
      </c>
      <c r="X55" s="19">
        <v>97680</v>
      </c>
      <c r="Y55" s="19"/>
      <c r="Z55" s="19">
        <f t="shared" si="5"/>
        <v>97680</v>
      </c>
      <c r="AB55" s="19">
        <f>'Annex A'!T66</f>
        <v>84735</v>
      </c>
      <c r="AC55" s="19"/>
      <c r="AD55" s="19">
        <f t="shared" si="6"/>
        <v>92286.25</v>
      </c>
    </row>
    <row r="56" spans="1:30" ht="12.75">
      <c r="A56" s="17" t="str">
        <f>'Annex A'!A67</f>
        <v>Ranworth Square Primary</v>
      </c>
      <c r="B56" s="17">
        <f>'Annex A'!B67</f>
        <v>3412130</v>
      </c>
      <c r="C56" s="19">
        <v>78146</v>
      </c>
      <c r="D56" s="19">
        <v>128331</v>
      </c>
      <c r="F56" s="19">
        <f t="shared" si="0"/>
        <v>99056.41666666667</v>
      </c>
      <c r="H56" s="19">
        <v>137280</v>
      </c>
      <c r="J56" s="19">
        <f t="shared" si="1"/>
        <v>132059.75</v>
      </c>
      <c r="L56" s="19">
        <v>150480</v>
      </c>
      <c r="N56" s="19">
        <f t="shared" si="2"/>
        <v>142780</v>
      </c>
      <c r="P56" s="19">
        <v>149160</v>
      </c>
      <c r="R56" s="19">
        <f t="shared" si="3"/>
        <v>149930</v>
      </c>
      <c r="T56" s="19">
        <v>165000</v>
      </c>
      <c r="U56" s="19"/>
      <c r="V56" s="19">
        <f t="shared" si="4"/>
        <v>155760</v>
      </c>
      <c r="X56" s="19">
        <v>162360</v>
      </c>
      <c r="Y56" s="19"/>
      <c r="Z56" s="19">
        <f t="shared" si="5"/>
        <v>163900</v>
      </c>
      <c r="AB56" s="19">
        <f>'Annex A'!T67</f>
        <v>172160</v>
      </c>
      <c r="AC56" s="19"/>
      <c r="AD56" s="19">
        <f t="shared" si="6"/>
        <v>166443.3333333333</v>
      </c>
    </row>
    <row r="57" spans="1:30" ht="12.75">
      <c r="A57" s="17" t="s">
        <v>210</v>
      </c>
      <c r="B57" s="17">
        <v>3412034</v>
      </c>
      <c r="C57" s="19">
        <v>0</v>
      </c>
      <c r="D57" s="19">
        <v>0</v>
      </c>
      <c r="F57" s="19">
        <f t="shared" si="0"/>
        <v>0</v>
      </c>
      <c r="H57" s="19">
        <v>130130</v>
      </c>
      <c r="J57" s="19">
        <v>0</v>
      </c>
      <c r="L57" s="19">
        <v>208560</v>
      </c>
      <c r="N57" s="19">
        <f>(H57)+(L57/12*5)</f>
        <v>217030</v>
      </c>
      <c r="P57" s="19">
        <v>199320</v>
      </c>
      <c r="R57" s="19">
        <f t="shared" si="3"/>
        <v>204710</v>
      </c>
      <c r="T57" s="19">
        <v>192720</v>
      </c>
      <c r="U57" s="19"/>
      <c r="V57" s="19">
        <f t="shared" si="4"/>
        <v>196570</v>
      </c>
      <c r="X57" s="19">
        <v>180840</v>
      </c>
      <c r="Y57" s="19"/>
      <c r="Z57" s="19">
        <f t="shared" si="5"/>
        <v>187770</v>
      </c>
      <c r="AB57" s="19">
        <f>'Annex A'!T68</f>
        <v>182920</v>
      </c>
      <c r="AC57" s="19"/>
      <c r="AD57" s="19">
        <f t="shared" si="6"/>
        <v>181706.6666666667</v>
      </c>
    </row>
    <row r="58" spans="1:30" ht="12.75">
      <c r="A58" s="17" t="str">
        <f>'Annex A'!A69</f>
        <v>Rudston Primary</v>
      </c>
      <c r="B58" s="17">
        <f>'Annex A'!B69</f>
        <v>3412011</v>
      </c>
      <c r="C58" s="19">
        <v>64804</v>
      </c>
      <c r="D58" s="19">
        <v>80703</v>
      </c>
      <c r="F58" s="19">
        <f t="shared" si="0"/>
        <v>71428.58333333333</v>
      </c>
      <c r="H58" s="19">
        <v>88440</v>
      </c>
      <c r="J58" s="19">
        <f t="shared" si="1"/>
        <v>83926.75</v>
      </c>
      <c r="L58" s="19">
        <v>93720</v>
      </c>
      <c r="N58" s="19">
        <f t="shared" si="2"/>
        <v>90640</v>
      </c>
      <c r="P58" s="19">
        <v>91080</v>
      </c>
      <c r="R58" s="19">
        <f t="shared" si="3"/>
        <v>92620</v>
      </c>
      <c r="T58" s="19">
        <v>72600</v>
      </c>
      <c r="U58" s="19"/>
      <c r="V58" s="19">
        <f t="shared" si="4"/>
        <v>83380</v>
      </c>
      <c r="X58" s="19">
        <v>71280</v>
      </c>
      <c r="Y58" s="19"/>
      <c r="Z58" s="19">
        <f t="shared" si="5"/>
        <v>72050</v>
      </c>
      <c r="AB58" s="19">
        <f>'Annex A'!T69</f>
        <v>65905</v>
      </c>
      <c r="AC58" s="19"/>
      <c r="AD58" s="19">
        <f t="shared" si="6"/>
        <v>69040.41666666666</v>
      </c>
    </row>
    <row r="59" spans="1:30" ht="12.75">
      <c r="A59" s="17" t="str">
        <f>'Annex A'!A70</f>
        <v>St Michael-in-the-Hamlet Primary</v>
      </c>
      <c r="B59" s="17">
        <f>'Annex A'!B70</f>
        <v>3412237</v>
      </c>
      <c r="C59" s="19">
        <v>139138</v>
      </c>
      <c r="D59" s="19">
        <v>178605</v>
      </c>
      <c r="F59" s="19">
        <f t="shared" si="0"/>
        <v>155582.58333333334</v>
      </c>
      <c r="H59" s="19">
        <v>175560</v>
      </c>
      <c r="J59" s="19">
        <f t="shared" si="1"/>
        <v>177336.25</v>
      </c>
      <c r="L59" s="19">
        <v>154440</v>
      </c>
      <c r="N59" s="19">
        <f t="shared" si="2"/>
        <v>166760</v>
      </c>
      <c r="P59" s="19">
        <v>130680</v>
      </c>
      <c r="R59" s="19">
        <f t="shared" si="3"/>
        <v>144540</v>
      </c>
      <c r="T59" s="19">
        <v>121440</v>
      </c>
      <c r="U59" s="19"/>
      <c r="V59" s="19">
        <f t="shared" si="4"/>
        <v>126830</v>
      </c>
      <c r="X59" s="19">
        <v>116160</v>
      </c>
      <c r="Y59" s="19"/>
      <c r="Z59" s="19">
        <f t="shared" si="5"/>
        <v>119240</v>
      </c>
      <c r="AB59" s="19">
        <f>'Annex A'!T70</f>
        <v>104910</v>
      </c>
      <c r="AC59" s="19"/>
      <c r="AD59" s="19">
        <f t="shared" si="6"/>
        <v>111472.5</v>
      </c>
    </row>
    <row r="60" spans="1:30" ht="12.75">
      <c r="A60" s="17" t="str">
        <f>'Annex A'!A71</f>
        <v>Smithdown Primary</v>
      </c>
      <c r="B60" s="17">
        <f>'Annex A'!B71</f>
        <v>3412227</v>
      </c>
      <c r="C60" s="19">
        <v>119125</v>
      </c>
      <c r="D60" s="19">
        <v>161406</v>
      </c>
      <c r="F60" s="19">
        <f t="shared" si="0"/>
        <v>136742.08333333334</v>
      </c>
      <c r="H60" s="19">
        <v>162360</v>
      </c>
      <c r="J60" s="19">
        <f t="shared" si="1"/>
        <v>161803.5</v>
      </c>
      <c r="L60" s="19">
        <v>146520</v>
      </c>
      <c r="N60" s="19">
        <f t="shared" si="2"/>
        <v>155760</v>
      </c>
      <c r="P60" s="19">
        <v>170280</v>
      </c>
      <c r="R60" s="19">
        <f t="shared" si="3"/>
        <v>156420</v>
      </c>
      <c r="T60" s="19">
        <v>188760</v>
      </c>
      <c r="U60" s="19"/>
      <c r="V60" s="19">
        <f t="shared" si="4"/>
        <v>177980</v>
      </c>
      <c r="X60" s="19">
        <v>219120</v>
      </c>
      <c r="Y60" s="19"/>
      <c r="Z60" s="19">
        <f t="shared" si="5"/>
        <v>201410</v>
      </c>
      <c r="AB60" s="19">
        <f>'Annex A'!T71</f>
        <v>251515</v>
      </c>
      <c r="AC60" s="19"/>
      <c r="AD60" s="19">
        <f t="shared" si="6"/>
        <v>232617.91666666666</v>
      </c>
    </row>
    <row r="61" spans="1:30" ht="12.75">
      <c r="A61" s="17" t="str">
        <f>'Annex A'!A72</f>
        <v>Springwood Heath Primary</v>
      </c>
      <c r="B61" s="17">
        <f>'Annex A'!B72</f>
        <v>3412065</v>
      </c>
      <c r="C61" s="19">
        <v>105783</v>
      </c>
      <c r="D61" s="19">
        <v>142884</v>
      </c>
      <c r="F61" s="19">
        <f t="shared" si="0"/>
        <v>121241.75</v>
      </c>
      <c r="H61" s="19">
        <v>137280</v>
      </c>
      <c r="J61" s="19">
        <f t="shared" si="1"/>
        <v>140549</v>
      </c>
      <c r="L61" s="19">
        <v>135960</v>
      </c>
      <c r="N61" s="19">
        <f t="shared" si="2"/>
        <v>136730</v>
      </c>
      <c r="P61" s="19">
        <v>124080</v>
      </c>
      <c r="R61" s="19">
        <f t="shared" si="3"/>
        <v>131010</v>
      </c>
      <c r="T61" s="19">
        <v>130680</v>
      </c>
      <c r="U61" s="19"/>
      <c r="V61" s="19">
        <f t="shared" si="4"/>
        <v>126830</v>
      </c>
      <c r="X61" s="19">
        <v>126720</v>
      </c>
      <c r="Y61" s="19"/>
      <c r="Z61" s="19">
        <f t="shared" si="5"/>
        <v>129030</v>
      </c>
      <c r="AB61" s="19">
        <f>'Annex A'!T72</f>
        <v>114325</v>
      </c>
      <c r="AC61" s="19"/>
      <c r="AD61" s="19">
        <f t="shared" si="6"/>
        <v>121555.41666666667</v>
      </c>
    </row>
    <row r="62" spans="1:30" ht="12.75">
      <c r="A62" s="17" t="str">
        <f>'Annex A'!A73</f>
        <v>Stockton Wood Community Primary</v>
      </c>
      <c r="B62" s="17">
        <f>'Annex A'!B73</f>
        <v>3412238</v>
      </c>
      <c r="C62" s="19">
        <v>147715</v>
      </c>
      <c r="D62" s="19">
        <v>223587</v>
      </c>
      <c r="F62" s="19">
        <f t="shared" si="0"/>
        <v>179328.33333333334</v>
      </c>
      <c r="H62" s="19">
        <v>225720</v>
      </c>
      <c r="J62" s="19">
        <f t="shared" si="1"/>
        <v>224475.75</v>
      </c>
      <c r="L62" s="19">
        <v>217800</v>
      </c>
      <c r="N62" s="19">
        <f t="shared" si="2"/>
        <v>222420</v>
      </c>
      <c r="P62" s="19">
        <v>200640</v>
      </c>
      <c r="R62" s="19">
        <f t="shared" si="3"/>
        <v>210650</v>
      </c>
      <c r="T62" s="19">
        <v>200640</v>
      </c>
      <c r="U62" s="19"/>
      <c r="V62" s="19">
        <f t="shared" si="4"/>
        <v>200640</v>
      </c>
      <c r="X62" s="19">
        <v>199320</v>
      </c>
      <c r="Y62" s="19"/>
      <c r="Z62" s="19">
        <f t="shared" si="5"/>
        <v>200090</v>
      </c>
      <c r="AB62" s="19">
        <f>'Annex A'!T73</f>
        <v>190990</v>
      </c>
      <c r="AC62" s="19"/>
      <c r="AD62" s="19">
        <f t="shared" si="6"/>
        <v>195849.1666666667</v>
      </c>
    </row>
    <row r="63" spans="1:30" ht="12.75">
      <c r="A63" s="17" t="str">
        <f>'Annex A'!A74</f>
        <v>Sudley Junior</v>
      </c>
      <c r="B63" s="17">
        <f>'Annex A'!B74</f>
        <v>3412180</v>
      </c>
      <c r="C63" s="19">
        <v>58133</v>
      </c>
      <c r="D63" s="19">
        <v>75411</v>
      </c>
      <c r="F63" s="19">
        <f t="shared" si="0"/>
        <v>65332.16666666667</v>
      </c>
      <c r="H63" s="19">
        <v>72600</v>
      </c>
      <c r="J63" s="19">
        <f t="shared" si="1"/>
        <v>74239.75</v>
      </c>
      <c r="L63" s="19">
        <v>63360</v>
      </c>
      <c r="N63" s="19">
        <f t="shared" si="2"/>
        <v>68750</v>
      </c>
      <c r="P63" s="19">
        <v>67320</v>
      </c>
      <c r="R63" s="19">
        <f t="shared" si="3"/>
        <v>65010</v>
      </c>
      <c r="T63" s="19">
        <v>58080</v>
      </c>
      <c r="U63" s="19"/>
      <c r="V63" s="19">
        <f t="shared" si="4"/>
        <v>63470</v>
      </c>
      <c r="X63" s="19">
        <v>58080</v>
      </c>
      <c r="Y63" s="19"/>
      <c r="Z63" s="19">
        <f t="shared" si="5"/>
        <v>58080</v>
      </c>
      <c r="AB63" s="19">
        <f>'Annex A'!T74</f>
        <v>60525</v>
      </c>
      <c r="AC63" s="19"/>
      <c r="AD63" s="19">
        <f t="shared" si="6"/>
        <v>59098.75</v>
      </c>
    </row>
    <row r="64" spans="1:30" ht="12.75">
      <c r="A64" s="17" t="str">
        <f>'Annex A'!A75</f>
        <v>Sudley Infant</v>
      </c>
      <c r="B64" s="17">
        <f>'Annex A'!B75</f>
        <v>3412149</v>
      </c>
      <c r="C64" s="19">
        <v>23825</v>
      </c>
      <c r="D64" s="19">
        <v>34398</v>
      </c>
      <c r="F64" s="19">
        <f t="shared" si="0"/>
        <v>28230.416666666668</v>
      </c>
      <c r="H64" s="19">
        <v>33000</v>
      </c>
      <c r="J64" s="19">
        <f t="shared" si="1"/>
        <v>33815.5</v>
      </c>
      <c r="L64" s="19">
        <v>31680</v>
      </c>
      <c r="N64" s="19">
        <f t="shared" si="2"/>
        <v>32450</v>
      </c>
      <c r="P64" s="19">
        <v>18480</v>
      </c>
      <c r="R64" s="19">
        <f t="shared" si="3"/>
        <v>26180</v>
      </c>
      <c r="T64" s="19">
        <v>15840</v>
      </c>
      <c r="U64" s="19"/>
      <c r="V64" s="19">
        <f t="shared" si="4"/>
        <v>17380</v>
      </c>
      <c r="X64" s="19">
        <v>17160</v>
      </c>
      <c r="Y64" s="19"/>
      <c r="Z64" s="19">
        <f t="shared" si="5"/>
        <v>16390</v>
      </c>
      <c r="AB64" s="19">
        <f>'Annex A'!T75</f>
        <v>22865</v>
      </c>
      <c r="AC64" s="19"/>
      <c r="AD64" s="19">
        <f t="shared" si="6"/>
        <v>19537.083333333336</v>
      </c>
    </row>
    <row r="65" spans="1:30" ht="12.75">
      <c r="A65" s="17" t="str">
        <f>'Annex A'!A76</f>
        <v>Wellesbourne Primary</v>
      </c>
      <c r="B65" s="17">
        <f>'Annex A'!B76</f>
        <v>3412236</v>
      </c>
      <c r="C65" s="19">
        <v>184882</v>
      </c>
      <c r="D65" s="19">
        <v>248724</v>
      </c>
      <c r="F65" s="19">
        <f t="shared" si="0"/>
        <v>211482.83333333334</v>
      </c>
      <c r="H65" s="19">
        <v>264000</v>
      </c>
      <c r="J65" s="19">
        <f t="shared" si="1"/>
        <v>255089</v>
      </c>
      <c r="L65" s="19">
        <v>256080</v>
      </c>
      <c r="N65" s="19">
        <f t="shared" si="2"/>
        <v>260700</v>
      </c>
      <c r="P65" s="19">
        <v>250800</v>
      </c>
      <c r="R65" s="19">
        <f t="shared" si="3"/>
        <v>253880</v>
      </c>
      <c r="T65" s="19">
        <v>257400</v>
      </c>
      <c r="U65" s="19"/>
      <c r="V65" s="19">
        <f t="shared" si="4"/>
        <v>253550</v>
      </c>
      <c r="X65" s="19">
        <v>244200</v>
      </c>
      <c r="Y65" s="19"/>
      <c r="Z65" s="19">
        <f t="shared" si="5"/>
        <v>251900</v>
      </c>
      <c r="AB65" s="19">
        <f>'Annex A'!T76</f>
        <v>258240</v>
      </c>
      <c r="AC65" s="19"/>
      <c r="AD65" s="19">
        <f t="shared" si="6"/>
        <v>250050</v>
      </c>
    </row>
    <row r="66" spans="1:30" ht="12.75">
      <c r="A66" s="17" t="str">
        <f>'Annex A'!A77</f>
        <v>Whitefield JMI</v>
      </c>
      <c r="B66" s="17">
        <f>'Annex A'!B77</f>
        <v>3412128</v>
      </c>
      <c r="C66" s="19">
        <v>138185</v>
      </c>
      <c r="D66" s="19">
        <v>193158</v>
      </c>
      <c r="F66" s="19">
        <f t="shared" si="0"/>
        <v>161090.41666666666</v>
      </c>
      <c r="H66" s="19">
        <v>186120</v>
      </c>
      <c r="J66" s="19">
        <f t="shared" si="1"/>
        <v>190225.5</v>
      </c>
      <c r="L66" s="19">
        <v>166320</v>
      </c>
      <c r="N66" s="19">
        <f t="shared" si="2"/>
        <v>177870</v>
      </c>
      <c r="P66" s="19">
        <v>161040</v>
      </c>
      <c r="R66" s="19">
        <f t="shared" si="3"/>
        <v>164120</v>
      </c>
      <c r="T66" s="19">
        <v>145200</v>
      </c>
      <c r="U66" s="19"/>
      <c r="V66" s="19">
        <f t="shared" si="4"/>
        <v>154440</v>
      </c>
      <c r="X66" s="19">
        <v>120120</v>
      </c>
      <c r="Y66" s="19"/>
      <c r="Z66" s="19">
        <f t="shared" si="5"/>
        <v>134750</v>
      </c>
      <c r="AB66" s="19">
        <f>'Annex A'!T77</f>
        <v>143915</v>
      </c>
      <c r="AC66" s="19"/>
      <c r="AD66" s="19">
        <f t="shared" si="6"/>
        <v>130034.58333333333</v>
      </c>
    </row>
    <row r="67" spans="1:30" ht="12.75">
      <c r="A67" s="17" t="str">
        <f>'Annex A'!A78</f>
        <v>Windsor Community Primary</v>
      </c>
      <c r="B67" s="17">
        <f>'Annex A'!B78</f>
        <v>3412166</v>
      </c>
      <c r="C67" s="19">
        <v>133420</v>
      </c>
      <c r="D67" s="19">
        <v>171990</v>
      </c>
      <c r="F67" s="19">
        <f t="shared" si="0"/>
        <v>149490.83333333334</v>
      </c>
      <c r="H67" s="19">
        <v>178200</v>
      </c>
      <c r="J67" s="19">
        <f t="shared" si="1"/>
        <v>174577.5</v>
      </c>
      <c r="L67" s="19">
        <v>176880</v>
      </c>
      <c r="N67" s="19">
        <f t="shared" si="2"/>
        <v>177650</v>
      </c>
      <c r="P67" s="19">
        <v>170280</v>
      </c>
      <c r="R67" s="19">
        <f t="shared" si="3"/>
        <v>174130</v>
      </c>
      <c r="T67" s="19">
        <v>170280</v>
      </c>
      <c r="U67" s="19"/>
      <c r="V67" s="19">
        <f t="shared" si="4"/>
        <v>170280</v>
      </c>
      <c r="X67" s="19">
        <v>176880</v>
      </c>
      <c r="Y67" s="19"/>
      <c r="Z67" s="19">
        <f t="shared" si="5"/>
        <v>173030</v>
      </c>
      <c r="AB67" s="19">
        <f>'Annex A'!T78</f>
        <v>184265</v>
      </c>
      <c r="AC67" s="19"/>
      <c r="AD67" s="19">
        <f t="shared" si="6"/>
        <v>179957.0833333333</v>
      </c>
    </row>
    <row r="68" spans="1:30" ht="12.75">
      <c r="A68" s="17" t="str">
        <f>'Annex A'!A79</f>
        <v>Woolton Primary</v>
      </c>
      <c r="B68" s="17">
        <f>'Annex A'!B79</f>
        <v>3412009</v>
      </c>
      <c r="C68" s="19">
        <v>128655</v>
      </c>
      <c r="D68" s="19">
        <v>198450</v>
      </c>
      <c r="F68" s="19">
        <f t="shared" si="0"/>
        <v>157736.25</v>
      </c>
      <c r="H68" s="19">
        <v>188760</v>
      </c>
      <c r="J68" s="19">
        <f t="shared" si="1"/>
        <v>194412.5</v>
      </c>
      <c r="L68" s="19">
        <v>190080</v>
      </c>
      <c r="N68" s="19">
        <f t="shared" si="2"/>
        <v>189310</v>
      </c>
      <c r="P68" s="19">
        <v>163680</v>
      </c>
      <c r="R68" s="19">
        <f t="shared" si="3"/>
        <v>179080</v>
      </c>
      <c r="T68" s="19">
        <v>151800</v>
      </c>
      <c r="U68" s="19"/>
      <c r="V68" s="19">
        <f t="shared" si="4"/>
        <v>158730</v>
      </c>
      <c r="X68" s="19">
        <v>139920</v>
      </c>
      <c r="Y68" s="19"/>
      <c r="Z68" s="19">
        <f t="shared" si="5"/>
        <v>146850</v>
      </c>
      <c r="AB68" s="19">
        <f>'Annex A'!T79</f>
        <v>131810</v>
      </c>
      <c r="AC68" s="19"/>
      <c r="AD68" s="19">
        <f t="shared" si="6"/>
        <v>136540.8333333333</v>
      </c>
    </row>
    <row r="69" spans="1:30" ht="12.75">
      <c r="A69" s="4" t="s">
        <v>7</v>
      </c>
      <c r="B69" s="4" t="s">
        <v>7</v>
      </c>
      <c r="C69" s="4" t="s">
        <v>7</v>
      </c>
      <c r="D69" s="4" t="s">
        <v>7</v>
      </c>
      <c r="F69" s="4" t="s">
        <v>7</v>
      </c>
      <c r="H69" s="4" t="s">
        <v>7</v>
      </c>
      <c r="J69" s="4" t="s">
        <v>7</v>
      </c>
      <c r="L69" s="4" t="s">
        <v>7</v>
      </c>
      <c r="N69" s="4" t="s">
        <v>7</v>
      </c>
      <c r="P69" s="4" t="s">
        <v>7</v>
      </c>
      <c r="R69" s="4" t="s">
        <v>7</v>
      </c>
      <c r="T69" s="4" t="s">
        <v>7</v>
      </c>
      <c r="U69" s="19"/>
      <c r="V69" s="4" t="s">
        <v>7</v>
      </c>
      <c r="X69" s="4" t="s">
        <v>7</v>
      </c>
      <c r="Z69" s="4" t="s">
        <v>7</v>
      </c>
      <c r="AB69" s="4" t="s">
        <v>7</v>
      </c>
      <c r="AD69" s="4" t="s">
        <v>7</v>
      </c>
    </row>
    <row r="70" spans="1:30" ht="12.75">
      <c r="A70" s="17" t="str">
        <f>'Annex A'!A81</f>
        <v>Total Community Primary:</v>
      </c>
      <c r="B70" s="17"/>
      <c r="C70" s="19">
        <f>SUM(C14:C68)</f>
        <v>5843796</v>
      </c>
      <c r="D70" s="19">
        <f>SUM(D14:D68)</f>
        <v>8342727.75</v>
      </c>
      <c r="F70" s="19">
        <f>SUM(F14:F68)</f>
        <v>6798517.250000001</v>
      </c>
      <c r="H70" s="19">
        <f>SUM(H14:H68)</f>
        <v>8797800</v>
      </c>
      <c r="J70" s="19">
        <f>SUM(J14:J68)</f>
        <v>8526441.5</v>
      </c>
      <c r="L70" s="19">
        <f>SUM(L14:L68)</f>
        <v>8907360</v>
      </c>
      <c r="N70" s="19">
        <f>SUM(N14:N68)</f>
        <v>8935850</v>
      </c>
      <c r="P70" s="19">
        <f>SUM(P14:P68)</f>
        <v>8680320</v>
      </c>
      <c r="R70" s="19">
        <f>SUM(R14:R68)</f>
        <v>8812760</v>
      </c>
      <c r="T70" s="19">
        <f>SUM(T14:T68)</f>
        <v>8653920</v>
      </c>
      <c r="U70" s="19"/>
      <c r="V70" s="19">
        <f>SUM(V14:V68)</f>
        <v>8669320</v>
      </c>
      <c r="X70" s="19">
        <f>SUM(X14:X68)</f>
        <v>8489580</v>
      </c>
      <c r="Z70" s="19">
        <f>SUM(Z14:Z68)</f>
        <v>8585445</v>
      </c>
      <c r="AB70" s="19">
        <f>SUM(AB14:AB68)</f>
        <v>8623467.5</v>
      </c>
      <c r="AD70" s="19">
        <f>SUM(AD14:AD68)</f>
        <v>8545366.458333334</v>
      </c>
    </row>
    <row r="71" spans="1:30" ht="12.75">
      <c r="A71" s="4" t="s">
        <v>7</v>
      </c>
      <c r="B71" s="4" t="s">
        <v>7</v>
      </c>
      <c r="C71" s="4" t="s">
        <v>7</v>
      </c>
      <c r="D71" s="4" t="s">
        <v>7</v>
      </c>
      <c r="F71" s="4" t="s">
        <v>7</v>
      </c>
      <c r="H71" s="4" t="s">
        <v>7</v>
      </c>
      <c r="J71" s="4" t="s">
        <v>7</v>
      </c>
      <c r="L71" s="4" t="s">
        <v>7</v>
      </c>
      <c r="N71" s="4" t="s">
        <v>7</v>
      </c>
      <c r="P71" s="4" t="s">
        <v>7</v>
      </c>
      <c r="R71" s="4" t="s">
        <v>7</v>
      </c>
      <c r="T71" s="4" t="s">
        <v>7</v>
      </c>
      <c r="U71" s="19"/>
      <c r="V71" s="4" t="s">
        <v>7</v>
      </c>
      <c r="X71" s="4" t="s">
        <v>7</v>
      </c>
      <c r="Z71" s="4" t="s">
        <v>7</v>
      </c>
      <c r="AB71" s="4" t="s">
        <v>7</v>
      </c>
      <c r="AD71" s="4" t="s">
        <v>7</v>
      </c>
    </row>
    <row r="72" spans="1:22" ht="12.75">
      <c r="A72" s="17" t="str">
        <f>'Annex A'!A83</f>
        <v>Voluntary Primary Schools</v>
      </c>
      <c r="B72" s="17"/>
      <c r="C72" s="17"/>
      <c r="D72" s="17"/>
      <c r="F72" s="17"/>
      <c r="H72" s="17"/>
      <c r="J72" s="17"/>
      <c r="L72" s="17"/>
      <c r="N72" s="17"/>
      <c r="P72" s="17"/>
      <c r="R72" s="17"/>
      <c r="T72" s="17"/>
      <c r="U72" s="19"/>
      <c r="V72" s="17"/>
    </row>
    <row r="73" spans="1:22" ht="12.75">
      <c r="A73" s="17" t="str">
        <f>'Annex A'!A84</f>
        <v>C of E (Aided)</v>
      </c>
      <c r="B73" s="17"/>
      <c r="C73" s="17"/>
      <c r="D73" s="17"/>
      <c r="F73" s="17"/>
      <c r="H73" s="17"/>
      <c r="J73" s="17"/>
      <c r="L73" s="17"/>
      <c r="N73" s="17"/>
      <c r="O73" s="17"/>
      <c r="P73" s="17"/>
      <c r="R73" s="17"/>
      <c r="T73" s="17"/>
      <c r="U73" s="19"/>
      <c r="V73" s="17"/>
    </row>
    <row r="74" spans="1:30" ht="12.75">
      <c r="A74" s="17" t="str">
        <f>'Annex A'!A85</f>
        <v>Childwall C of E Primary</v>
      </c>
      <c r="B74" s="17">
        <f>'Annex A'!B85</f>
        <v>3413329</v>
      </c>
      <c r="C74" s="19">
        <v>22872</v>
      </c>
      <c r="D74" s="19">
        <v>31752</v>
      </c>
      <c r="F74" s="19">
        <f>(C74/12*7)+(D74/12*5)</f>
        <v>26572</v>
      </c>
      <c r="H74" s="19">
        <v>35640</v>
      </c>
      <c r="J74" s="19">
        <f aca="true" t="shared" si="7" ref="J74:J131">(D74/12*7)+(H74/12*5)</f>
        <v>33372</v>
      </c>
      <c r="L74" s="19">
        <v>29040</v>
      </c>
      <c r="N74" s="19">
        <f t="shared" si="2"/>
        <v>32890</v>
      </c>
      <c r="P74" s="19">
        <v>35640</v>
      </c>
      <c r="R74" s="19">
        <f t="shared" si="3"/>
        <v>31790</v>
      </c>
      <c r="T74" s="19">
        <v>27720</v>
      </c>
      <c r="U74" s="19"/>
      <c r="V74" s="19">
        <f t="shared" si="4"/>
        <v>32340</v>
      </c>
      <c r="X74" s="19">
        <v>25080</v>
      </c>
      <c r="Z74" s="19">
        <f>(T74/12*7)+(X74/12*5)</f>
        <v>26620</v>
      </c>
      <c r="AB74" s="19">
        <f>'Annex A'!T85</f>
        <v>18830</v>
      </c>
      <c r="AD74" s="19">
        <f>(X74/12*7)+(AB74/12*5)</f>
        <v>22475.833333333336</v>
      </c>
    </row>
    <row r="75" spans="1:30" ht="12.75">
      <c r="A75" s="17" t="str">
        <f>'Annex A'!A86</f>
        <v>Kirkdale, St Lawrence C of E Primary</v>
      </c>
      <c r="B75" s="17">
        <f>'Annex A'!B86</f>
        <v>3412232</v>
      </c>
      <c r="C75" s="19">
        <v>114360</v>
      </c>
      <c r="D75" s="19">
        <v>153468</v>
      </c>
      <c r="F75" s="19">
        <f>(C75/12*7)+(D75/12*5)</f>
        <v>130655</v>
      </c>
      <c r="H75" s="19">
        <v>154440</v>
      </c>
      <c r="J75" s="19">
        <f t="shared" si="7"/>
        <v>153873</v>
      </c>
      <c r="L75" s="19">
        <v>157080</v>
      </c>
      <c r="N75" s="19">
        <f aca="true" t="shared" si="8" ref="N75:N134">(H75/12*7)+(L75/12*5)</f>
        <v>155540</v>
      </c>
      <c r="P75" s="19">
        <v>161040</v>
      </c>
      <c r="R75" s="19">
        <f aca="true" t="shared" si="9" ref="R75:R134">(L75/12*7)+(P75/12*5)</f>
        <v>158730</v>
      </c>
      <c r="T75" s="19">
        <v>138600</v>
      </c>
      <c r="U75" s="19"/>
      <c r="V75" s="19">
        <f t="shared" si="4"/>
        <v>151690</v>
      </c>
      <c r="X75" s="19">
        <v>130680</v>
      </c>
      <c r="Z75" s="19">
        <f>(T75/12*7)+(X75/12*5)</f>
        <v>135300</v>
      </c>
      <c r="AB75" s="19">
        <f>'Annex A'!T86</f>
        <v>127775</v>
      </c>
      <c r="AD75" s="19">
        <f>(X75/12*7)+(AB75/12*5)</f>
        <v>129469.58333333333</v>
      </c>
    </row>
    <row r="76" spans="1:30" ht="12.75">
      <c r="A76" s="17" t="str">
        <f>'Annex A'!A87</f>
        <v>St Anne's C of E Primary</v>
      </c>
      <c r="B76" s="17">
        <f>'Annex A'!B87</f>
        <v>3413310</v>
      </c>
      <c r="C76" s="19">
        <v>141044</v>
      </c>
      <c r="D76" s="19">
        <v>164052</v>
      </c>
      <c r="F76" s="19">
        <f>(C76/12*7)+(D76/12*5)</f>
        <v>150630.66666666666</v>
      </c>
      <c r="H76" s="19">
        <v>150480</v>
      </c>
      <c r="J76" s="19">
        <f t="shared" si="7"/>
        <v>158397</v>
      </c>
      <c r="L76" s="19">
        <v>142560</v>
      </c>
      <c r="N76" s="19">
        <f t="shared" si="8"/>
        <v>147180</v>
      </c>
      <c r="P76" s="19">
        <v>151800</v>
      </c>
      <c r="R76" s="19">
        <f t="shared" si="9"/>
        <v>146410</v>
      </c>
      <c r="T76" s="19">
        <v>153120</v>
      </c>
      <c r="U76" s="19"/>
      <c r="V76" s="19">
        <f t="shared" si="4"/>
        <v>152350</v>
      </c>
      <c r="X76" s="19">
        <v>159720</v>
      </c>
      <c r="Z76" s="19">
        <f>(T76/12*7)+(X76/12*5)</f>
        <v>155870</v>
      </c>
      <c r="AB76" s="19">
        <f>'Annex A'!T87</f>
        <v>165435</v>
      </c>
      <c r="AD76" s="19">
        <f>(X76/12*7)+(AB76/12*5)</f>
        <v>162101.25</v>
      </c>
    </row>
    <row r="77" spans="1:30" ht="12.75">
      <c r="A77" s="17" t="str">
        <f>'Annex A'!A88</f>
        <v>St Mary's  C of E Primary, West Derby</v>
      </c>
      <c r="B77" s="17">
        <f>'Annex A'!B88</f>
        <v>3413327</v>
      </c>
      <c r="C77" s="19">
        <v>21919</v>
      </c>
      <c r="D77" s="19">
        <v>29106</v>
      </c>
      <c r="F77" s="19">
        <f>(C77/12*7)+(D77/12*5)</f>
        <v>24913.583333333332</v>
      </c>
      <c r="H77" s="19">
        <v>29040</v>
      </c>
      <c r="J77" s="19">
        <f t="shared" si="7"/>
        <v>29078.5</v>
      </c>
      <c r="L77" s="19">
        <v>30360</v>
      </c>
      <c r="N77" s="19">
        <f t="shared" si="8"/>
        <v>29590</v>
      </c>
      <c r="P77" s="19">
        <v>33000</v>
      </c>
      <c r="R77" s="19">
        <f t="shared" si="9"/>
        <v>31460</v>
      </c>
      <c r="T77" s="19">
        <v>27720</v>
      </c>
      <c r="U77" s="19"/>
      <c r="V77" s="19">
        <f aca="true" t="shared" si="10" ref="V77:V140">(P77/12*7)+(T77/12*5)</f>
        <v>30800</v>
      </c>
      <c r="X77" s="19">
        <v>27720</v>
      </c>
      <c r="Z77" s="19">
        <f>(T77/12*7)+(X77/12*5)</f>
        <v>27720</v>
      </c>
      <c r="AB77" s="19">
        <f>'Annex A'!T88</f>
        <v>29590</v>
      </c>
      <c r="AD77" s="19">
        <f>(X77/12*7)+(AB77/12*5)</f>
        <v>28499.166666666668</v>
      </c>
    </row>
    <row r="78" spans="1:30" ht="12.75">
      <c r="A78" s="4" t="s">
        <v>7</v>
      </c>
      <c r="B78" s="4" t="s">
        <v>7</v>
      </c>
      <c r="C78" s="4" t="s">
        <v>7</v>
      </c>
      <c r="D78" s="4" t="s">
        <v>7</v>
      </c>
      <c r="F78" s="4" t="s">
        <v>7</v>
      </c>
      <c r="H78" s="4" t="s">
        <v>7</v>
      </c>
      <c r="J78" s="4" t="s">
        <v>7</v>
      </c>
      <c r="L78" s="4" t="s">
        <v>7</v>
      </c>
      <c r="N78" s="4" t="s">
        <v>7</v>
      </c>
      <c r="P78" s="4" t="s">
        <v>7</v>
      </c>
      <c r="R78" s="4" t="s">
        <v>7</v>
      </c>
      <c r="T78" s="4" t="s">
        <v>7</v>
      </c>
      <c r="U78" s="19"/>
      <c r="V78" s="4" t="s">
        <v>7</v>
      </c>
      <c r="X78" s="4" t="s">
        <v>7</v>
      </c>
      <c r="Z78" s="4" t="s">
        <v>7</v>
      </c>
      <c r="AB78" s="4" t="s">
        <v>7</v>
      </c>
      <c r="AD78" s="4" t="s">
        <v>7</v>
      </c>
    </row>
    <row r="79" spans="1:30" ht="12.75">
      <c r="A79" s="17" t="str">
        <f>'Annex A'!A90</f>
        <v>Total C of E (Aided):</v>
      </c>
      <c r="B79" s="17"/>
      <c r="C79" s="19">
        <f>SUM(C74:C77)</f>
        <v>300195</v>
      </c>
      <c r="D79" s="19">
        <f>SUM(D74:D77)</f>
        <v>378378</v>
      </c>
      <c r="F79" s="19">
        <f>SUM(F74:F77)</f>
        <v>332771.24999999994</v>
      </c>
      <c r="H79" s="19">
        <f>SUM(H74:H77)</f>
        <v>369600</v>
      </c>
      <c r="J79" s="19">
        <f>SUM(J74:J77)</f>
        <v>374720.5</v>
      </c>
      <c r="L79" s="19">
        <f>SUM(L74:L77)</f>
        <v>359040</v>
      </c>
      <c r="N79" s="19">
        <f>SUM(N74:N77)</f>
        <v>365200</v>
      </c>
      <c r="P79" s="19">
        <f>SUM(P74:P77)</f>
        <v>381480</v>
      </c>
      <c r="R79" s="19">
        <f>SUM(R74:R77)</f>
        <v>368390</v>
      </c>
      <c r="T79" s="19">
        <f>SUM(T74:T77)</f>
        <v>347160</v>
      </c>
      <c r="U79" s="19"/>
      <c r="V79" s="19">
        <f>SUM(V74:V77)</f>
        <v>367180</v>
      </c>
      <c r="X79" s="19">
        <f>SUM(X74:X77)</f>
        <v>343200</v>
      </c>
      <c r="Z79" s="19">
        <f>SUM(Z74:Z77)</f>
        <v>345510</v>
      </c>
      <c r="AB79" s="19">
        <f>SUM(AB74:AB77)</f>
        <v>341630</v>
      </c>
      <c r="AD79" s="19">
        <f>SUM(AD74:AD77)</f>
        <v>342545.8333333333</v>
      </c>
    </row>
    <row r="80" spans="1:30" ht="12.75">
      <c r="A80" s="4" t="s">
        <v>7</v>
      </c>
      <c r="B80" s="4" t="s">
        <v>7</v>
      </c>
      <c r="C80" s="4" t="s">
        <v>7</v>
      </c>
      <c r="D80" s="4" t="s">
        <v>7</v>
      </c>
      <c r="F80" s="4" t="s">
        <v>7</v>
      </c>
      <c r="H80" s="4" t="s">
        <v>7</v>
      </c>
      <c r="J80" s="4" t="s">
        <v>7</v>
      </c>
      <c r="L80" s="4" t="s">
        <v>7</v>
      </c>
      <c r="N80" s="4" t="s">
        <v>7</v>
      </c>
      <c r="P80" s="4" t="s">
        <v>7</v>
      </c>
      <c r="R80" s="4" t="s">
        <v>7</v>
      </c>
      <c r="T80" s="4" t="s">
        <v>7</v>
      </c>
      <c r="U80" s="19"/>
      <c r="V80" s="4" t="s">
        <v>7</v>
      </c>
      <c r="X80" s="4" t="s">
        <v>7</v>
      </c>
      <c r="Z80" s="4" t="s">
        <v>7</v>
      </c>
      <c r="AB80" s="4" t="s">
        <v>7</v>
      </c>
      <c r="AD80" s="4" t="s">
        <v>7</v>
      </c>
    </row>
    <row r="81" spans="1:22" ht="12.75">
      <c r="A81" s="17" t="str">
        <f>'Annex A'!A92</f>
        <v>Voluntary Primary Schools</v>
      </c>
      <c r="B81" s="17"/>
      <c r="C81" s="17"/>
      <c r="D81" s="17"/>
      <c r="F81" s="17"/>
      <c r="H81" s="17"/>
      <c r="J81" s="17"/>
      <c r="L81" s="17"/>
      <c r="N81" s="17"/>
      <c r="P81" s="17"/>
      <c r="R81" s="17"/>
      <c r="T81" s="17"/>
      <c r="U81" s="19"/>
      <c r="V81" s="17"/>
    </row>
    <row r="82" spans="1:22" ht="12.75">
      <c r="A82" s="17" t="str">
        <f>'Annex A'!A93</f>
        <v>C of E (Controlled)</v>
      </c>
      <c r="B82" s="17"/>
      <c r="C82" s="17"/>
      <c r="D82" s="17"/>
      <c r="F82" s="17"/>
      <c r="H82" s="17"/>
      <c r="J82" s="17"/>
      <c r="L82" s="17"/>
      <c r="N82" s="17"/>
      <c r="O82" s="17"/>
      <c r="P82" s="17"/>
      <c r="R82" s="17"/>
      <c r="T82" s="17"/>
      <c r="U82" s="19"/>
      <c r="V82" s="17"/>
    </row>
    <row r="83" spans="1:30" ht="12.75">
      <c r="A83" s="17" t="str">
        <f>'Annex A'!A94</f>
        <v>Arnot St Mary CE Primary</v>
      </c>
      <c r="B83" s="17">
        <f>'Annex A'!B94</f>
        <v>3413965</v>
      </c>
      <c r="C83" s="19">
        <v>202989</v>
      </c>
      <c r="D83" s="19">
        <v>336042</v>
      </c>
      <c r="F83" s="19">
        <f>(C83/12*7)+(D83/12*5)</f>
        <v>258427.75</v>
      </c>
      <c r="H83" s="19">
        <v>289080</v>
      </c>
      <c r="J83" s="19">
        <f t="shared" si="7"/>
        <v>316474.5</v>
      </c>
      <c r="L83" s="19">
        <v>293040</v>
      </c>
      <c r="N83" s="19">
        <f t="shared" si="8"/>
        <v>290730</v>
      </c>
      <c r="P83" s="19">
        <v>289080</v>
      </c>
      <c r="R83" s="19">
        <f t="shared" si="9"/>
        <v>291390</v>
      </c>
      <c r="T83" s="19">
        <v>287760</v>
      </c>
      <c r="U83" s="19"/>
      <c r="V83" s="19">
        <f t="shared" si="10"/>
        <v>288530</v>
      </c>
      <c r="X83" s="19">
        <v>293040</v>
      </c>
      <c r="Z83" s="19">
        <f>(T83/12*7)+(X83/12*5)</f>
        <v>289960</v>
      </c>
      <c r="AB83" s="19">
        <f>'Annex A'!T94</f>
        <v>298590</v>
      </c>
      <c r="AD83" s="19">
        <f>(X83/12*7)+(AB83/12*5)</f>
        <v>295352.5</v>
      </c>
    </row>
    <row r="84" spans="1:30" ht="12.75">
      <c r="A84" s="17" t="str">
        <f>'Annex A'!A95</f>
        <v>St Cleopas' C of E Primary</v>
      </c>
      <c r="B84" s="17">
        <f>'Annex A'!B95</f>
        <v>3413001</v>
      </c>
      <c r="C84" s="19">
        <v>113407</v>
      </c>
      <c r="D84" s="19">
        <v>157437</v>
      </c>
      <c r="F84" s="19">
        <f>(C84/12*7)+(D84/12*5)</f>
        <v>131752.83333333334</v>
      </c>
      <c r="H84" s="19">
        <v>158400</v>
      </c>
      <c r="J84" s="19">
        <f t="shared" si="7"/>
        <v>157838.25</v>
      </c>
      <c r="L84" s="19">
        <v>163680</v>
      </c>
      <c r="N84" s="19">
        <f t="shared" si="8"/>
        <v>160600</v>
      </c>
      <c r="P84" s="19">
        <v>147840</v>
      </c>
      <c r="R84" s="19">
        <f t="shared" si="9"/>
        <v>157080</v>
      </c>
      <c r="T84" s="19">
        <v>138600</v>
      </c>
      <c r="U84" s="19"/>
      <c r="V84" s="19">
        <f t="shared" si="10"/>
        <v>143990</v>
      </c>
      <c r="X84" s="19">
        <v>153120</v>
      </c>
      <c r="Z84" s="19">
        <f>(T84/12*7)+(X84/12*5)</f>
        <v>144650</v>
      </c>
      <c r="AB84" s="19">
        <f>'Annex A'!T95</f>
        <v>151985</v>
      </c>
      <c r="AD84" s="19">
        <f>(X84/12*7)+(AB84/12*5)</f>
        <v>152647.0833333333</v>
      </c>
    </row>
    <row r="85" spans="1:30" ht="12.75">
      <c r="A85" s="17" t="str">
        <f>'Annex A'!A96</f>
        <v>St Margaret's Anfield C of E Primary</v>
      </c>
      <c r="B85" s="17">
        <f>'Annex A'!B96</f>
        <v>3412004</v>
      </c>
      <c r="C85" s="19">
        <v>198224</v>
      </c>
      <c r="D85" s="19">
        <v>243432</v>
      </c>
      <c r="F85" s="19">
        <f>(C85/12*7)+(D85/12*5)</f>
        <v>217060.6666666667</v>
      </c>
      <c r="H85" s="19">
        <v>253440</v>
      </c>
      <c r="J85" s="19">
        <f t="shared" si="7"/>
        <v>247602</v>
      </c>
      <c r="L85" s="19">
        <v>257400</v>
      </c>
      <c r="N85" s="19">
        <f t="shared" si="8"/>
        <v>255090</v>
      </c>
      <c r="P85" s="19">
        <v>285120</v>
      </c>
      <c r="R85" s="19">
        <f t="shared" si="9"/>
        <v>268950</v>
      </c>
      <c r="T85" s="19">
        <v>299640</v>
      </c>
      <c r="U85" s="19"/>
      <c r="V85" s="19">
        <f t="shared" si="10"/>
        <v>291170</v>
      </c>
      <c r="X85" s="19">
        <v>266640</v>
      </c>
      <c r="Z85" s="19">
        <f>(T85/12*7)+(X85/12*5)</f>
        <v>285890</v>
      </c>
      <c r="AB85" s="19">
        <f>'Annex A'!T96</f>
        <v>254205</v>
      </c>
      <c r="AD85" s="19">
        <f>(X85/12*7)+(AB85/12*5)</f>
        <v>261458.75</v>
      </c>
    </row>
    <row r="86" spans="1:30" ht="12.75">
      <c r="A86" s="17" t="str">
        <f>'Annex A'!A97</f>
        <v>Wavertree C of E</v>
      </c>
      <c r="B86" s="17">
        <f>'Annex A'!B97</f>
        <v>3413015</v>
      </c>
      <c r="C86" s="19">
        <v>77193</v>
      </c>
      <c r="D86" s="19">
        <v>120393</v>
      </c>
      <c r="F86" s="19">
        <f>(C86/12*7)+(D86/12*5)</f>
        <v>95193</v>
      </c>
      <c r="H86" s="19">
        <v>112200</v>
      </c>
      <c r="J86" s="19">
        <f t="shared" si="7"/>
        <v>116979.25</v>
      </c>
      <c r="L86" s="19">
        <v>109560</v>
      </c>
      <c r="N86" s="19">
        <f t="shared" si="8"/>
        <v>111100</v>
      </c>
      <c r="P86" s="19">
        <v>105600</v>
      </c>
      <c r="R86" s="19">
        <f t="shared" si="9"/>
        <v>107910</v>
      </c>
      <c r="T86" s="19">
        <v>125400</v>
      </c>
      <c r="U86" s="19"/>
      <c r="V86" s="19">
        <f t="shared" si="10"/>
        <v>113850</v>
      </c>
      <c r="X86" s="19">
        <v>114840</v>
      </c>
      <c r="Z86" s="19">
        <f>(T86/12*7)+(X86/12*5)</f>
        <v>121000</v>
      </c>
      <c r="AB86" s="19">
        <f>'Annex A'!T97</f>
        <v>104910</v>
      </c>
      <c r="AD86" s="19">
        <f>(X86/12*7)+(AB86/12*5)</f>
        <v>110702.5</v>
      </c>
    </row>
    <row r="87" spans="1:30" ht="12.75">
      <c r="A87" s="4" t="s">
        <v>7</v>
      </c>
      <c r="B87" s="4" t="s">
        <v>7</v>
      </c>
      <c r="C87" s="4" t="s">
        <v>7</v>
      </c>
      <c r="D87" s="4" t="s">
        <v>7</v>
      </c>
      <c r="F87" s="4" t="s">
        <v>7</v>
      </c>
      <c r="H87" s="4" t="s">
        <v>7</v>
      </c>
      <c r="J87" s="4" t="s">
        <v>7</v>
      </c>
      <c r="L87" s="4" t="s">
        <v>7</v>
      </c>
      <c r="N87" s="4" t="s">
        <v>7</v>
      </c>
      <c r="P87" s="4" t="s">
        <v>7</v>
      </c>
      <c r="R87" s="4" t="s">
        <v>7</v>
      </c>
      <c r="T87" s="4" t="s">
        <v>7</v>
      </c>
      <c r="U87" s="19"/>
      <c r="V87" s="4" t="s">
        <v>7</v>
      </c>
      <c r="X87" s="4" t="s">
        <v>7</v>
      </c>
      <c r="Z87" s="4" t="s">
        <v>7</v>
      </c>
      <c r="AB87" s="4" t="s">
        <v>7</v>
      </c>
      <c r="AD87" s="4" t="s">
        <v>7</v>
      </c>
    </row>
    <row r="88" spans="1:30" ht="12.75">
      <c r="A88" s="17" t="str">
        <f>'Annex A'!A99</f>
        <v>Total C of E (Controlled):</v>
      </c>
      <c r="B88" s="17"/>
      <c r="C88" s="19">
        <f>SUM(C83:C86)</f>
        <v>591813</v>
      </c>
      <c r="D88" s="19">
        <f>SUM(D83:D86)</f>
        <v>857304</v>
      </c>
      <c r="F88" s="19">
        <f>SUM(F83:F86)</f>
        <v>702434.25</v>
      </c>
      <c r="H88" s="19">
        <f>SUM(H83:H86)</f>
        <v>813120</v>
      </c>
      <c r="J88" s="19">
        <f>SUM(J83:J86)</f>
        <v>838894</v>
      </c>
      <c r="L88" s="19">
        <f>SUM(L83:L86)</f>
        <v>823680</v>
      </c>
      <c r="N88" s="19">
        <f>SUM(N83:N86)</f>
        <v>817520</v>
      </c>
      <c r="P88" s="19">
        <f>SUM(P83:P86)</f>
        <v>827640</v>
      </c>
      <c r="R88" s="19">
        <f>SUM(R83:R86)</f>
        <v>825330</v>
      </c>
      <c r="T88" s="19">
        <f>SUM(T83:T86)</f>
        <v>851400</v>
      </c>
      <c r="U88" s="19"/>
      <c r="V88" s="19">
        <f>SUM(V83:V86)</f>
        <v>837540</v>
      </c>
      <c r="X88" s="19">
        <f>SUM(X83:X86)</f>
        <v>827640</v>
      </c>
      <c r="Z88" s="19">
        <f>SUM(Z83:Z86)</f>
        <v>841500</v>
      </c>
      <c r="AB88" s="19">
        <f>SUM(AB83:AB86)</f>
        <v>809690</v>
      </c>
      <c r="AD88" s="19">
        <f>SUM(AD83:AD86)</f>
        <v>820160.8333333333</v>
      </c>
    </row>
    <row r="89" spans="1:30" ht="12.75">
      <c r="A89" s="4" t="s">
        <v>7</v>
      </c>
      <c r="B89" s="4" t="s">
        <v>7</v>
      </c>
      <c r="C89" s="4" t="s">
        <v>7</v>
      </c>
      <c r="D89" s="4" t="s">
        <v>7</v>
      </c>
      <c r="F89" s="4" t="s">
        <v>7</v>
      </c>
      <c r="H89" s="4" t="s">
        <v>7</v>
      </c>
      <c r="J89" s="4" t="s">
        <v>7</v>
      </c>
      <c r="L89" s="4" t="s">
        <v>7</v>
      </c>
      <c r="N89" s="4" t="s">
        <v>7</v>
      </c>
      <c r="P89" s="4" t="s">
        <v>7</v>
      </c>
      <c r="R89" s="4" t="s">
        <v>7</v>
      </c>
      <c r="T89" s="4" t="s">
        <v>7</v>
      </c>
      <c r="U89" s="19"/>
      <c r="V89" s="4" t="s">
        <v>7</v>
      </c>
      <c r="X89" s="4" t="s">
        <v>7</v>
      </c>
      <c r="Z89" s="4" t="s">
        <v>7</v>
      </c>
      <c r="AB89" s="4" t="s">
        <v>7</v>
      </c>
      <c r="AD89" s="4" t="s">
        <v>7</v>
      </c>
    </row>
    <row r="90" spans="1:22" ht="12.75">
      <c r="A90" s="17" t="str">
        <f>'Annex A'!A101</f>
        <v>Voluntary Primary Schools</v>
      </c>
      <c r="B90" s="17"/>
      <c r="C90" s="17"/>
      <c r="D90" s="17"/>
      <c r="F90" s="17"/>
      <c r="H90" s="17"/>
      <c r="J90" s="17"/>
      <c r="L90" s="17"/>
      <c r="N90" s="17"/>
      <c r="P90" s="17"/>
      <c r="R90" s="17"/>
      <c r="T90" s="17"/>
      <c r="U90" s="19"/>
      <c r="V90" s="17"/>
    </row>
    <row r="91" spans="1:22" ht="12.75">
      <c r="A91" s="17" t="str">
        <f>'Annex A'!A102</f>
        <v>Catholic Primary Schools</v>
      </c>
      <c r="B91" s="17"/>
      <c r="C91" s="17"/>
      <c r="D91" s="17"/>
      <c r="F91" s="17"/>
      <c r="H91" s="17"/>
      <c r="J91" s="17"/>
      <c r="L91" s="17"/>
      <c r="N91" s="17"/>
      <c r="P91" s="17"/>
      <c r="R91" s="17"/>
      <c r="T91" s="17"/>
      <c r="U91" s="19"/>
      <c r="V91" s="17"/>
    </row>
    <row r="92" spans="1:30" ht="12.75">
      <c r="A92" s="17" t="str">
        <f>'Annex A'!A103</f>
        <v>All Saints' Catholic Primary</v>
      </c>
      <c r="B92" s="17">
        <f>'Annex A'!B103</f>
        <v>3412006</v>
      </c>
      <c r="C92" s="19">
        <v>145809</v>
      </c>
      <c r="D92" s="19">
        <v>224910</v>
      </c>
      <c r="F92" s="19">
        <f aca="true" t="shared" si="11" ref="F92:F134">(C92/12*7)+(D92/12*5)</f>
        <v>178767.75</v>
      </c>
      <c r="H92" s="19">
        <v>212520</v>
      </c>
      <c r="J92" s="19">
        <f t="shared" si="7"/>
        <v>219747.5</v>
      </c>
      <c r="L92" s="19">
        <v>186120</v>
      </c>
      <c r="N92" s="19">
        <f t="shared" si="8"/>
        <v>201520</v>
      </c>
      <c r="P92" s="19">
        <v>142560</v>
      </c>
      <c r="R92" s="19">
        <f t="shared" si="9"/>
        <v>167970</v>
      </c>
      <c r="T92" s="19">
        <v>186120</v>
      </c>
      <c r="U92" s="19"/>
      <c r="V92" s="19">
        <f t="shared" si="10"/>
        <v>160710</v>
      </c>
      <c r="X92" s="19">
        <v>186120</v>
      </c>
      <c r="Z92" s="19">
        <f aca="true" t="shared" si="12" ref="Z92:Z134">(T92/12*7)+(X92/12*5)</f>
        <v>186120</v>
      </c>
      <c r="AB92" s="19">
        <f>'Annex A'!T103</f>
        <v>199060</v>
      </c>
      <c r="AD92" s="19">
        <f aca="true" t="shared" si="13" ref="AD92:AD134">(X92/12*7)+(AB92/12*5)</f>
        <v>191511.66666666666</v>
      </c>
    </row>
    <row r="93" spans="1:30" ht="12.75">
      <c r="A93" s="17" t="str">
        <f>'Annex A'!A104</f>
        <v>Blessed Sacrament Catholic Primary</v>
      </c>
      <c r="B93" s="17">
        <f>'Annex A'!B104</f>
        <v>3412025</v>
      </c>
      <c r="C93" s="19">
        <v>0</v>
      </c>
      <c r="D93" s="19">
        <v>141230.25</v>
      </c>
      <c r="F93" s="19">
        <v>0</v>
      </c>
      <c r="H93" s="19">
        <v>254760</v>
      </c>
      <c r="J93" s="19">
        <f>(D93)+(H93/12*5)</f>
        <v>247380.25</v>
      </c>
      <c r="L93" s="19">
        <v>271920</v>
      </c>
      <c r="N93" s="19">
        <f t="shared" si="8"/>
        <v>261910</v>
      </c>
      <c r="P93" s="19">
        <v>277200</v>
      </c>
      <c r="R93" s="19">
        <f t="shared" si="9"/>
        <v>274120</v>
      </c>
      <c r="T93" s="19">
        <v>253440</v>
      </c>
      <c r="U93" s="19"/>
      <c r="V93" s="19">
        <f t="shared" si="10"/>
        <v>267300</v>
      </c>
      <c r="X93" s="19">
        <v>249480</v>
      </c>
      <c r="Z93" s="19">
        <f t="shared" si="12"/>
        <v>251790</v>
      </c>
      <c r="AB93" s="19">
        <f>'Annex A'!T104</f>
        <v>306660</v>
      </c>
      <c r="AD93" s="19">
        <f t="shared" si="13"/>
        <v>273305</v>
      </c>
    </row>
    <row r="94" spans="1:30" ht="12.75">
      <c r="A94" s="17" t="str">
        <f>'Annex A'!A105</f>
        <v>Christ The King Catholic Primary</v>
      </c>
      <c r="B94" s="17">
        <f>'Annex A'!B105</f>
        <v>3413507</v>
      </c>
      <c r="C94" s="19">
        <v>26684</v>
      </c>
      <c r="D94" s="19">
        <v>34398</v>
      </c>
      <c r="F94" s="19">
        <f t="shared" si="11"/>
        <v>29898.166666666664</v>
      </c>
      <c r="H94" s="19">
        <v>29040</v>
      </c>
      <c r="J94" s="19">
        <f t="shared" si="7"/>
        <v>32165.5</v>
      </c>
      <c r="L94" s="19">
        <v>35640</v>
      </c>
      <c r="N94" s="19">
        <f t="shared" si="8"/>
        <v>31790</v>
      </c>
      <c r="P94" s="19">
        <v>40920</v>
      </c>
      <c r="R94" s="19">
        <f t="shared" si="9"/>
        <v>37840</v>
      </c>
      <c r="T94" s="19">
        <v>44880</v>
      </c>
      <c r="U94" s="19"/>
      <c r="V94" s="19">
        <f t="shared" si="10"/>
        <v>42570</v>
      </c>
      <c r="X94" s="19">
        <v>52800</v>
      </c>
      <c r="Z94" s="19">
        <f t="shared" si="12"/>
        <v>48180</v>
      </c>
      <c r="AB94" s="19">
        <f>'Annex A'!T105</f>
        <v>59180</v>
      </c>
      <c r="AD94" s="19">
        <f t="shared" si="13"/>
        <v>55458.333333333336</v>
      </c>
    </row>
    <row r="95" spans="1:30" ht="12.75">
      <c r="A95" s="17" t="str">
        <f>'Annex A'!A106</f>
        <v>Holy Cross Catholic Primary</v>
      </c>
      <c r="B95" s="17">
        <f>'Annex A'!B106</f>
        <v>3413512</v>
      </c>
      <c r="C95" s="19">
        <v>43838</v>
      </c>
      <c r="D95" s="19">
        <v>58212</v>
      </c>
      <c r="F95" s="19">
        <f t="shared" si="11"/>
        <v>49827.166666666664</v>
      </c>
      <c r="H95" s="19">
        <v>51480</v>
      </c>
      <c r="J95" s="19">
        <f t="shared" si="7"/>
        <v>55407</v>
      </c>
      <c r="L95" s="19">
        <v>51480</v>
      </c>
      <c r="N95" s="19">
        <f t="shared" si="8"/>
        <v>51480</v>
      </c>
      <c r="P95" s="19">
        <v>51480</v>
      </c>
      <c r="R95" s="19">
        <f t="shared" si="9"/>
        <v>51480</v>
      </c>
      <c r="T95" s="19">
        <v>47520</v>
      </c>
      <c r="U95" s="19"/>
      <c r="V95" s="19">
        <f t="shared" si="10"/>
        <v>49830</v>
      </c>
      <c r="X95" s="19">
        <v>50160</v>
      </c>
      <c r="Z95" s="19">
        <f t="shared" si="12"/>
        <v>48620</v>
      </c>
      <c r="AB95" s="19">
        <f>'Annex A'!T106</f>
        <v>49765</v>
      </c>
      <c r="AD95" s="19">
        <f t="shared" si="13"/>
        <v>49995.416666666664</v>
      </c>
    </row>
    <row r="96" spans="1:30" ht="12.75">
      <c r="A96" s="17" t="str">
        <f>'Annex A'!A107</f>
        <v>Holy Family Catholic Primary School</v>
      </c>
      <c r="B96" s="17">
        <f>'Annex A'!B107</f>
        <v>3412176</v>
      </c>
      <c r="C96" s="19">
        <v>138185</v>
      </c>
      <c r="D96" s="19">
        <v>193158</v>
      </c>
      <c r="F96" s="19">
        <f t="shared" si="11"/>
        <v>161090.41666666666</v>
      </c>
      <c r="H96" s="19">
        <v>188760</v>
      </c>
      <c r="J96" s="19">
        <f t="shared" si="7"/>
        <v>191325.5</v>
      </c>
      <c r="L96" s="19">
        <v>195360</v>
      </c>
      <c r="N96" s="19">
        <f t="shared" si="8"/>
        <v>191510</v>
      </c>
      <c r="P96" s="19">
        <v>227040</v>
      </c>
      <c r="R96" s="19">
        <f t="shared" si="9"/>
        <v>208560</v>
      </c>
      <c r="T96" s="19">
        <v>211200</v>
      </c>
      <c r="U96" s="19"/>
      <c r="V96" s="19">
        <f t="shared" si="10"/>
        <v>220440</v>
      </c>
      <c r="X96" s="19">
        <v>187440</v>
      </c>
      <c r="Z96" s="19">
        <f t="shared" si="12"/>
        <v>201300</v>
      </c>
      <c r="AB96" s="19">
        <f>'Annex A'!T107</f>
        <v>178885</v>
      </c>
      <c r="AD96" s="19">
        <f t="shared" si="13"/>
        <v>183875.4166666667</v>
      </c>
    </row>
    <row r="97" spans="1:30" ht="12.75">
      <c r="A97" s="17" t="str">
        <f>'Annex A'!A108</f>
        <v>Holy Name Catholic Primary</v>
      </c>
      <c r="B97" s="17">
        <f>'Annex A'!B108</f>
        <v>3413513</v>
      </c>
      <c r="C97" s="19">
        <v>65757</v>
      </c>
      <c r="D97" s="19">
        <v>95256</v>
      </c>
      <c r="F97" s="19">
        <f t="shared" si="11"/>
        <v>78048.25</v>
      </c>
      <c r="H97" s="19">
        <v>92400</v>
      </c>
      <c r="J97" s="19">
        <f t="shared" si="7"/>
        <v>94066</v>
      </c>
      <c r="L97" s="19">
        <v>91080</v>
      </c>
      <c r="N97" s="19">
        <f t="shared" si="8"/>
        <v>91850</v>
      </c>
      <c r="P97" s="19">
        <v>95040</v>
      </c>
      <c r="R97" s="19">
        <f t="shared" si="9"/>
        <v>92730</v>
      </c>
      <c r="T97" s="19">
        <v>97680</v>
      </c>
      <c r="U97" s="19"/>
      <c r="V97" s="19">
        <f t="shared" si="10"/>
        <v>96140</v>
      </c>
      <c r="X97" s="19">
        <v>101640</v>
      </c>
      <c r="Z97" s="19">
        <f t="shared" si="12"/>
        <v>99330</v>
      </c>
      <c r="AB97" s="19">
        <f>'Annex A'!T108</f>
        <v>107600</v>
      </c>
      <c r="AD97" s="19">
        <f t="shared" si="13"/>
        <v>104123.33333333333</v>
      </c>
    </row>
    <row r="98" spans="1:30" ht="12.75">
      <c r="A98" s="17" t="str">
        <f>'Annex A'!A109</f>
        <v>Holy Trinity Catholic Primary</v>
      </c>
      <c r="B98" s="17">
        <f>'Annex A'!B109</f>
        <v>3413514</v>
      </c>
      <c r="C98" s="19">
        <v>86723</v>
      </c>
      <c r="D98" s="19">
        <v>123039</v>
      </c>
      <c r="F98" s="19">
        <f t="shared" si="11"/>
        <v>101854.66666666667</v>
      </c>
      <c r="H98" s="19">
        <v>134640</v>
      </c>
      <c r="J98" s="19">
        <f t="shared" si="7"/>
        <v>127872.75</v>
      </c>
      <c r="L98" s="19">
        <v>129360</v>
      </c>
      <c r="N98" s="19">
        <f t="shared" si="8"/>
        <v>132440</v>
      </c>
      <c r="P98" s="19">
        <v>132000</v>
      </c>
      <c r="R98" s="19">
        <f t="shared" si="9"/>
        <v>130460</v>
      </c>
      <c r="T98" s="19">
        <v>120120</v>
      </c>
      <c r="U98" s="19"/>
      <c r="V98" s="19">
        <f t="shared" si="10"/>
        <v>127050</v>
      </c>
      <c r="X98" s="19">
        <v>112200</v>
      </c>
      <c r="Z98" s="19">
        <f t="shared" si="12"/>
        <v>116820</v>
      </c>
      <c r="AB98" s="19">
        <f>'Annex A'!T109</f>
        <v>86080</v>
      </c>
      <c r="AD98" s="19">
        <f t="shared" si="13"/>
        <v>101316.66666666666</v>
      </c>
    </row>
    <row r="99" spans="1:30" ht="12.75">
      <c r="A99" s="17" t="str">
        <f>'Annex A'!A110</f>
        <v>Much Woolton Catholic Primary</v>
      </c>
      <c r="B99" s="17">
        <f>'Annex A'!B110</f>
        <v>3413516</v>
      </c>
      <c r="C99" s="19">
        <v>46697</v>
      </c>
      <c r="D99" s="19">
        <v>59535</v>
      </c>
      <c r="F99" s="19">
        <f t="shared" si="11"/>
        <v>52046.166666666664</v>
      </c>
      <c r="H99" s="19">
        <v>56760</v>
      </c>
      <c r="J99" s="19">
        <f t="shared" si="7"/>
        <v>58378.75</v>
      </c>
      <c r="L99" s="19">
        <v>58080</v>
      </c>
      <c r="N99" s="19">
        <f t="shared" si="8"/>
        <v>57310</v>
      </c>
      <c r="P99" s="19">
        <v>63360</v>
      </c>
      <c r="R99" s="19">
        <f t="shared" si="9"/>
        <v>60280</v>
      </c>
      <c r="T99" s="19">
        <v>60720</v>
      </c>
      <c r="U99" s="19"/>
      <c r="V99" s="19">
        <f t="shared" si="10"/>
        <v>62260</v>
      </c>
      <c r="X99" s="19">
        <v>60720</v>
      </c>
      <c r="Z99" s="19">
        <f t="shared" si="12"/>
        <v>60720</v>
      </c>
      <c r="AB99" s="19">
        <f>'Annex A'!T110</f>
        <v>57835</v>
      </c>
      <c r="AD99" s="19">
        <f t="shared" si="13"/>
        <v>59517.916666666664</v>
      </c>
    </row>
    <row r="100" spans="1:30" ht="12.75">
      <c r="A100" s="17" t="str">
        <f>'Annex A'!A111</f>
        <v>Our Lady and St Philomena's Catholic Primary</v>
      </c>
      <c r="B100" s="17">
        <f>'Annex A'!B111</f>
        <v>3413960</v>
      </c>
      <c r="C100" s="19">
        <v>74334</v>
      </c>
      <c r="D100" s="19">
        <v>111132</v>
      </c>
      <c r="F100" s="19">
        <f t="shared" si="11"/>
        <v>89666.5</v>
      </c>
      <c r="H100" s="19">
        <v>95040</v>
      </c>
      <c r="J100" s="19">
        <f t="shared" si="7"/>
        <v>104427</v>
      </c>
      <c r="L100" s="19">
        <v>91080</v>
      </c>
      <c r="N100" s="19">
        <f t="shared" si="8"/>
        <v>93390</v>
      </c>
      <c r="P100" s="19">
        <v>88440</v>
      </c>
      <c r="R100" s="19">
        <f t="shared" si="9"/>
        <v>89980</v>
      </c>
      <c r="T100" s="19">
        <v>116160</v>
      </c>
      <c r="U100" s="19"/>
      <c r="V100" s="19">
        <f t="shared" si="10"/>
        <v>99990</v>
      </c>
      <c r="X100" s="19">
        <v>116160</v>
      </c>
      <c r="Z100" s="19">
        <f t="shared" si="12"/>
        <v>116160</v>
      </c>
      <c r="AB100" s="19">
        <f>'Annex A'!T111</f>
        <v>123740</v>
      </c>
      <c r="AD100" s="19">
        <f t="shared" si="13"/>
        <v>119318.33333333333</v>
      </c>
    </row>
    <row r="101" spans="1:30" ht="12.75">
      <c r="A101" s="17" t="str">
        <f>'Annex A'!A112</f>
        <v>Our Lady and St Swithin's Catholic Primary</v>
      </c>
      <c r="B101" s="17">
        <f>'Annex A'!B112</f>
        <v>3413511</v>
      </c>
      <c r="C101" s="19">
        <v>91488</v>
      </c>
      <c r="D101" s="19">
        <v>112455</v>
      </c>
      <c r="F101" s="19">
        <f t="shared" si="11"/>
        <v>100224.25</v>
      </c>
      <c r="H101" s="19">
        <v>114840</v>
      </c>
      <c r="J101" s="19">
        <f t="shared" si="7"/>
        <v>113448.75</v>
      </c>
      <c r="L101" s="19">
        <v>104280</v>
      </c>
      <c r="N101" s="19">
        <f t="shared" si="8"/>
        <v>110440</v>
      </c>
      <c r="P101" s="19">
        <v>116160</v>
      </c>
      <c r="R101" s="19">
        <f t="shared" si="9"/>
        <v>109230</v>
      </c>
      <c r="T101" s="19">
        <v>125400</v>
      </c>
      <c r="U101" s="19"/>
      <c r="V101" s="19">
        <f t="shared" si="10"/>
        <v>120010</v>
      </c>
      <c r="X101" s="19">
        <v>121440</v>
      </c>
      <c r="Z101" s="19">
        <f t="shared" si="12"/>
        <v>123750</v>
      </c>
      <c r="AB101" s="19">
        <f>'Annex A'!T112</f>
        <v>123740</v>
      </c>
      <c r="AD101" s="19">
        <f t="shared" si="13"/>
        <v>122398.33333333333</v>
      </c>
    </row>
    <row r="102" spans="1:30" ht="12.75">
      <c r="A102" s="17" t="str">
        <f>'Annex A'!A113</f>
        <v>Our Lady of the Assumption Catholic Primary</v>
      </c>
      <c r="B102" s="17">
        <f>'Annex A'!B113</f>
        <v>3412239</v>
      </c>
      <c r="C102" s="19">
        <v>89582</v>
      </c>
      <c r="D102" s="19">
        <v>107163</v>
      </c>
      <c r="F102" s="19">
        <f t="shared" si="11"/>
        <v>96907.41666666667</v>
      </c>
      <c r="H102" s="19">
        <v>112200</v>
      </c>
      <c r="J102" s="19">
        <f t="shared" si="7"/>
        <v>109261.75</v>
      </c>
      <c r="L102" s="19">
        <v>108240</v>
      </c>
      <c r="N102" s="19">
        <f t="shared" si="8"/>
        <v>110550</v>
      </c>
      <c r="P102" s="19">
        <v>112200</v>
      </c>
      <c r="R102" s="19">
        <f t="shared" si="9"/>
        <v>109890</v>
      </c>
      <c r="T102" s="19">
        <v>105600</v>
      </c>
      <c r="U102" s="19"/>
      <c r="V102" s="19">
        <f t="shared" si="10"/>
        <v>109450</v>
      </c>
      <c r="X102" s="19">
        <v>110880</v>
      </c>
      <c r="Z102" s="19">
        <f t="shared" si="12"/>
        <v>107800</v>
      </c>
      <c r="AB102" s="19">
        <f>'Annex A'!T113</f>
        <v>98185</v>
      </c>
      <c r="AD102" s="19">
        <f t="shared" si="13"/>
        <v>105590.41666666666</v>
      </c>
    </row>
    <row r="103" spans="1:30" ht="12.75">
      <c r="A103" s="17" t="str">
        <f>'Annex A'!A114</f>
        <v>Our Lady of Good Help Catholic Primary</v>
      </c>
      <c r="B103" s="17">
        <f>'Annex A'!B114</f>
        <v>3413599</v>
      </c>
      <c r="C103" s="19">
        <v>56227</v>
      </c>
      <c r="D103" s="19">
        <v>88641</v>
      </c>
      <c r="F103" s="19">
        <f t="shared" si="11"/>
        <v>69732.83333333333</v>
      </c>
      <c r="H103" s="19">
        <v>80520</v>
      </c>
      <c r="J103" s="19">
        <f t="shared" si="7"/>
        <v>85257.25</v>
      </c>
      <c r="L103" s="19">
        <v>80520</v>
      </c>
      <c r="N103" s="19">
        <f t="shared" si="8"/>
        <v>80520</v>
      </c>
      <c r="P103" s="19">
        <v>91080</v>
      </c>
      <c r="R103" s="19">
        <f t="shared" si="9"/>
        <v>84920</v>
      </c>
      <c r="T103" s="19">
        <v>93720</v>
      </c>
      <c r="U103" s="19"/>
      <c r="V103" s="19">
        <f t="shared" si="10"/>
        <v>92180</v>
      </c>
      <c r="X103" s="19">
        <v>92400</v>
      </c>
      <c r="Z103" s="19">
        <f t="shared" si="12"/>
        <v>93170</v>
      </c>
      <c r="AB103" s="19">
        <f>'Annex A'!T114</f>
        <v>82045</v>
      </c>
      <c r="AD103" s="19">
        <f t="shared" si="13"/>
        <v>88085.41666666666</v>
      </c>
    </row>
    <row r="104" spans="1:30" ht="12.75">
      <c r="A104" s="17" t="str">
        <f>'Annex A'!A115</f>
        <v>Our Lady Immaculate Catholic Primary</v>
      </c>
      <c r="B104" s="17">
        <f>'Annex A'!B115</f>
        <v>3413523</v>
      </c>
      <c r="C104" s="19">
        <v>118172</v>
      </c>
      <c r="D104" s="19">
        <v>198450</v>
      </c>
      <c r="F104" s="19">
        <f t="shared" si="11"/>
        <v>151621.16666666666</v>
      </c>
      <c r="H104" s="19">
        <v>191400</v>
      </c>
      <c r="J104" s="19">
        <f t="shared" si="7"/>
        <v>195512.5</v>
      </c>
      <c r="L104" s="19">
        <v>194040</v>
      </c>
      <c r="N104" s="19">
        <f t="shared" si="8"/>
        <v>192500</v>
      </c>
      <c r="P104" s="19">
        <v>178200</v>
      </c>
      <c r="R104" s="19">
        <f t="shared" si="9"/>
        <v>187440</v>
      </c>
      <c r="T104" s="19">
        <v>159720</v>
      </c>
      <c r="U104" s="19"/>
      <c r="V104" s="19">
        <f t="shared" si="10"/>
        <v>170500</v>
      </c>
      <c r="X104" s="19">
        <v>178200</v>
      </c>
      <c r="Z104" s="19">
        <f t="shared" si="12"/>
        <v>167420</v>
      </c>
      <c r="AB104" s="19">
        <f>'Annex A'!T115</f>
        <v>181575</v>
      </c>
      <c r="AD104" s="19">
        <f t="shared" si="13"/>
        <v>179606.25</v>
      </c>
    </row>
    <row r="105" spans="1:30" ht="12.75">
      <c r="A105" s="17" t="str">
        <f>'Annex A'!A116</f>
        <v>Our Lady's Bishop Eton Catholic Primary</v>
      </c>
      <c r="B105" s="17">
        <f>'Annex A'!B116</f>
        <v>3413541</v>
      </c>
      <c r="C105" s="19">
        <v>9530</v>
      </c>
      <c r="D105" s="19">
        <v>5292</v>
      </c>
      <c r="F105" s="19">
        <f t="shared" si="11"/>
        <v>7764.166666666666</v>
      </c>
      <c r="H105" s="19">
        <v>6600</v>
      </c>
      <c r="J105" s="19">
        <f t="shared" si="7"/>
        <v>5837</v>
      </c>
      <c r="L105" s="19">
        <v>6600</v>
      </c>
      <c r="N105" s="19">
        <f t="shared" si="8"/>
        <v>6600</v>
      </c>
      <c r="P105" s="19">
        <v>19800</v>
      </c>
      <c r="R105" s="19">
        <f t="shared" si="9"/>
        <v>12100</v>
      </c>
      <c r="T105" s="19">
        <v>21120</v>
      </c>
      <c r="U105" s="19"/>
      <c r="V105" s="19">
        <f t="shared" si="10"/>
        <v>20350</v>
      </c>
      <c r="X105" s="19">
        <v>29040</v>
      </c>
      <c r="Z105" s="19">
        <f t="shared" si="12"/>
        <v>24420</v>
      </c>
      <c r="AB105" s="19">
        <f>'Annex A'!T116</f>
        <v>26900</v>
      </c>
      <c r="AD105" s="19">
        <f t="shared" si="13"/>
        <v>28148.333333333332</v>
      </c>
    </row>
    <row r="106" spans="1:30" ht="12.75">
      <c r="A106" s="17" t="str">
        <f>'Annex A'!A118</f>
        <v>Sacred Heart Catholic Primary</v>
      </c>
      <c r="B106" s="17">
        <f>'Annex A'!B118</f>
        <v>3413528</v>
      </c>
      <c r="C106" s="19">
        <v>61945</v>
      </c>
      <c r="D106" s="19">
        <v>87318</v>
      </c>
      <c r="F106" s="19">
        <f t="shared" si="11"/>
        <v>72517.08333333333</v>
      </c>
      <c r="H106" s="19">
        <v>91080</v>
      </c>
      <c r="J106" s="19">
        <f t="shared" si="7"/>
        <v>88885.5</v>
      </c>
      <c r="L106" s="19">
        <v>88440</v>
      </c>
      <c r="N106" s="19">
        <f t="shared" si="8"/>
        <v>89980</v>
      </c>
      <c r="P106" s="19">
        <v>89760</v>
      </c>
      <c r="R106" s="19">
        <f t="shared" si="9"/>
        <v>88990</v>
      </c>
      <c r="T106" s="19">
        <v>102960</v>
      </c>
      <c r="U106" s="19"/>
      <c r="V106" s="19">
        <f t="shared" si="10"/>
        <v>95260</v>
      </c>
      <c r="X106" s="19">
        <v>97680</v>
      </c>
      <c r="Z106" s="19">
        <f t="shared" si="12"/>
        <v>100760</v>
      </c>
      <c r="AB106" s="19">
        <f>'Annex A'!T118</f>
        <v>104910</v>
      </c>
      <c r="AD106" s="19">
        <f t="shared" si="13"/>
        <v>100692.5</v>
      </c>
    </row>
    <row r="107" spans="1:30" ht="12.75">
      <c r="A107" s="17" t="str">
        <f>'Annex A'!A119</f>
        <v>St Ambrose's Catholic Primary</v>
      </c>
      <c r="B107" s="17">
        <f>'Annex A'!B119</f>
        <v>3413601</v>
      </c>
      <c r="C107" s="19">
        <v>103877</v>
      </c>
      <c r="D107" s="19">
        <v>140238</v>
      </c>
      <c r="F107" s="19">
        <f t="shared" si="11"/>
        <v>119027.41666666666</v>
      </c>
      <c r="H107" s="19">
        <v>128040</v>
      </c>
      <c r="J107" s="19">
        <f t="shared" si="7"/>
        <v>135155.5</v>
      </c>
      <c r="L107" s="19">
        <v>112200</v>
      </c>
      <c r="N107" s="19">
        <f t="shared" si="8"/>
        <v>121440</v>
      </c>
      <c r="P107" s="19">
        <v>138600</v>
      </c>
      <c r="R107" s="19">
        <f t="shared" si="9"/>
        <v>123200</v>
      </c>
      <c r="T107" s="19">
        <v>133320</v>
      </c>
      <c r="U107" s="19"/>
      <c r="V107" s="19">
        <f t="shared" si="10"/>
        <v>136400</v>
      </c>
      <c r="X107" s="19">
        <v>118800</v>
      </c>
      <c r="Z107" s="19">
        <f t="shared" si="12"/>
        <v>127270</v>
      </c>
      <c r="AB107" s="19">
        <f>'Annex A'!T119</f>
        <v>133155</v>
      </c>
      <c r="AD107" s="19">
        <f t="shared" si="13"/>
        <v>124781.25</v>
      </c>
    </row>
    <row r="108" spans="1:30" ht="12.75">
      <c r="A108" s="17" t="str">
        <f>'Annex A'!A120</f>
        <v>St Anne's Catholic Primary</v>
      </c>
      <c r="B108" s="17">
        <f>'Annex A'!B120</f>
        <v>3413644</v>
      </c>
      <c r="C108" s="19">
        <v>120078</v>
      </c>
      <c r="D108" s="19">
        <v>157437</v>
      </c>
      <c r="F108" s="19">
        <f t="shared" si="11"/>
        <v>135644.25</v>
      </c>
      <c r="H108" s="19">
        <v>135960</v>
      </c>
      <c r="J108" s="19">
        <f t="shared" si="7"/>
        <v>148488.25</v>
      </c>
      <c r="L108" s="19">
        <v>135960</v>
      </c>
      <c r="N108" s="19">
        <f t="shared" si="8"/>
        <v>135960</v>
      </c>
      <c r="P108" s="19">
        <v>125400</v>
      </c>
      <c r="R108" s="19">
        <f t="shared" si="9"/>
        <v>131560</v>
      </c>
      <c r="T108" s="19">
        <v>126720</v>
      </c>
      <c r="U108" s="19"/>
      <c r="V108" s="19">
        <f t="shared" si="10"/>
        <v>125950</v>
      </c>
      <c r="X108" s="19">
        <v>137280</v>
      </c>
      <c r="Z108" s="19">
        <f t="shared" si="12"/>
        <v>131120</v>
      </c>
      <c r="AB108" s="19">
        <f>'Annex A'!T120</f>
        <v>154675</v>
      </c>
      <c r="AD108" s="19">
        <f t="shared" si="13"/>
        <v>144527.9166666667</v>
      </c>
    </row>
    <row r="109" spans="1:30" ht="12.75">
      <c r="A109" s="17" t="str">
        <f>'Annex A'!A121</f>
        <v>St Anthony Of Padua Catholic Primary</v>
      </c>
      <c r="B109" s="17">
        <f>'Annex A'!B121</f>
        <v>3413631</v>
      </c>
      <c r="C109" s="19">
        <v>26684</v>
      </c>
      <c r="D109" s="19">
        <v>41013</v>
      </c>
      <c r="F109" s="19">
        <f t="shared" si="11"/>
        <v>32654.416666666664</v>
      </c>
      <c r="H109" s="19">
        <v>30360</v>
      </c>
      <c r="J109" s="19">
        <f t="shared" si="7"/>
        <v>36574.25</v>
      </c>
      <c r="L109" s="19">
        <v>23760</v>
      </c>
      <c r="N109" s="19">
        <f t="shared" si="8"/>
        <v>27610</v>
      </c>
      <c r="P109" s="19">
        <v>17160</v>
      </c>
      <c r="R109" s="19">
        <f t="shared" si="9"/>
        <v>21010</v>
      </c>
      <c r="T109" s="19">
        <v>10560</v>
      </c>
      <c r="U109" s="19"/>
      <c r="V109" s="19">
        <f t="shared" si="10"/>
        <v>14410</v>
      </c>
      <c r="X109" s="19">
        <v>7920</v>
      </c>
      <c r="Z109" s="19">
        <f t="shared" si="12"/>
        <v>9460</v>
      </c>
      <c r="AB109" s="19">
        <f>'Annex A'!T121</f>
        <v>5380</v>
      </c>
      <c r="AD109" s="19">
        <f t="shared" si="13"/>
        <v>6861.666666666666</v>
      </c>
    </row>
    <row r="110" spans="1:30" ht="12.75">
      <c r="A110" s="17" t="str">
        <f>'Annex A'!A122</f>
        <v>St Austin's Catholic Primary</v>
      </c>
      <c r="B110" s="17">
        <f>'Annex A'!B122</f>
        <v>3413543</v>
      </c>
      <c r="C110" s="19">
        <v>65757</v>
      </c>
      <c r="D110" s="19">
        <v>91287</v>
      </c>
      <c r="F110" s="19">
        <f t="shared" si="11"/>
        <v>76394.5</v>
      </c>
      <c r="H110" s="19">
        <v>79200</v>
      </c>
      <c r="J110" s="19">
        <f t="shared" si="7"/>
        <v>86250.75</v>
      </c>
      <c r="L110" s="19">
        <v>75240</v>
      </c>
      <c r="N110" s="19">
        <f t="shared" si="8"/>
        <v>77550</v>
      </c>
      <c r="P110" s="19">
        <v>73920</v>
      </c>
      <c r="R110" s="19">
        <f t="shared" si="9"/>
        <v>74690</v>
      </c>
      <c r="T110" s="19">
        <v>63360</v>
      </c>
      <c r="U110" s="19"/>
      <c r="V110" s="19">
        <f t="shared" si="10"/>
        <v>69520</v>
      </c>
      <c r="X110" s="19">
        <v>63360</v>
      </c>
      <c r="Z110" s="19">
        <f t="shared" si="12"/>
        <v>63360</v>
      </c>
      <c r="AB110" s="19">
        <f>'Annex A'!T122</f>
        <v>57835</v>
      </c>
      <c r="AD110" s="19">
        <f t="shared" si="13"/>
        <v>61057.916666666664</v>
      </c>
    </row>
    <row r="111" spans="1:30" ht="12.75">
      <c r="A111" s="17" t="str">
        <f>'Annex A'!A123</f>
        <v>St Cecilia's Catholic Junior</v>
      </c>
      <c r="B111" s="17">
        <f>'Annex A'!B123</f>
        <v>3413547</v>
      </c>
      <c r="C111" s="19">
        <v>87676</v>
      </c>
      <c r="D111" s="19">
        <v>112455</v>
      </c>
      <c r="F111" s="19">
        <f t="shared" si="11"/>
        <v>98000.58333333333</v>
      </c>
      <c r="H111" s="19">
        <v>112200</v>
      </c>
      <c r="J111" s="19">
        <f t="shared" si="7"/>
        <v>112348.75</v>
      </c>
      <c r="L111" s="19">
        <v>125400</v>
      </c>
      <c r="N111" s="19">
        <f t="shared" si="8"/>
        <v>117700</v>
      </c>
      <c r="P111" s="19">
        <v>125400</v>
      </c>
      <c r="R111" s="19">
        <f t="shared" si="9"/>
        <v>125400</v>
      </c>
      <c r="T111" s="19">
        <v>117480</v>
      </c>
      <c r="U111" s="19"/>
      <c r="V111" s="19">
        <f t="shared" si="10"/>
        <v>122100</v>
      </c>
      <c r="X111" s="19">
        <v>105600</v>
      </c>
      <c r="Z111" s="19">
        <f t="shared" si="12"/>
        <v>112530</v>
      </c>
      <c r="AB111" s="19">
        <f>'Annex A'!T123</f>
        <v>107600</v>
      </c>
      <c r="AD111" s="19">
        <f t="shared" si="13"/>
        <v>106433.33333333333</v>
      </c>
    </row>
    <row r="112" spans="1:30" ht="12.75">
      <c r="A112" s="17" t="str">
        <f>'Annex A'!A124</f>
        <v>St Cecilia's Catholic Infant</v>
      </c>
      <c r="B112" s="17">
        <f>'Annex A'!B124</f>
        <v>3413632</v>
      </c>
      <c r="C112" s="19">
        <v>47650</v>
      </c>
      <c r="D112" s="19">
        <v>70119</v>
      </c>
      <c r="F112" s="19">
        <f t="shared" si="11"/>
        <v>57012.083333333336</v>
      </c>
      <c r="H112" s="19">
        <v>64680</v>
      </c>
      <c r="J112" s="19">
        <f t="shared" si="7"/>
        <v>67852.75</v>
      </c>
      <c r="L112" s="19">
        <v>55440</v>
      </c>
      <c r="N112" s="19">
        <f t="shared" si="8"/>
        <v>60830</v>
      </c>
      <c r="P112" s="19">
        <v>44880</v>
      </c>
      <c r="R112" s="19">
        <f t="shared" si="9"/>
        <v>51040</v>
      </c>
      <c r="T112" s="19">
        <v>39600</v>
      </c>
      <c r="U112" s="19"/>
      <c r="V112" s="19">
        <f t="shared" si="10"/>
        <v>42680</v>
      </c>
      <c r="X112" s="19">
        <v>31680</v>
      </c>
      <c r="Z112" s="19">
        <f t="shared" si="12"/>
        <v>36300</v>
      </c>
      <c r="AB112" s="19">
        <f>'Annex A'!T124</f>
        <v>72630</v>
      </c>
      <c r="AD112" s="19">
        <f t="shared" si="13"/>
        <v>48742.5</v>
      </c>
    </row>
    <row r="113" spans="1:30" ht="12.75">
      <c r="A113" s="17" t="str">
        <f>'Annex A'!A125</f>
        <v>St Charles' Catholic Primary</v>
      </c>
      <c r="B113" s="17">
        <f>'Annex A'!B125</f>
        <v>3413548</v>
      </c>
      <c r="C113" s="19">
        <v>76240</v>
      </c>
      <c r="D113" s="19">
        <v>99225</v>
      </c>
      <c r="F113" s="19">
        <f t="shared" si="11"/>
        <v>85817.08333333333</v>
      </c>
      <c r="H113" s="19">
        <v>91080</v>
      </c>
      <c r="J113" s="19">
        <f t="shared" si="7"/>
        <v>95831.25</v>
      </c>
      <c r="L113" s="19">
        <v>95040</v>
      </c>
      <c r="N113" s="19">
        <f t="shared" si="8"/>
        <v>92730</v>
      </c>
      <c r="P113" s="19">
        <v>89760</v>
      </c>
      <c r="R113" s="19">
        <f t="shared" si="9"/>
        <v>92840</v>
      </c>
      <c r="T113" s="19">
        <v>89760</v>
      </c>
      <c r="U113" s="19"/>
      <c r="V113" s="19">
        <f t="shared" si="10"/>
        <v>89760</v>
      </c>
      <c r="X113" s="19">
        <v>81840</v>
      </c>
      <c r="Z113" s="19">
        <f t="shared" si="12"/>
        <v>86460</v>
      </c>
      <c r="AB113" s="19">
        <f>'Annex A'!T125</f>
        <v>83390</v>
      </c>
      <c r="AD113" s="19">
        <f t="shared" si="13"/>
        <v>82485.83333333334</v>
      </c>
    </row>
    <row r="114" spans="1:30" ht="12.75">
      <c r="A114" s="17" t="str">
        <f>'Annex A'!A126</f>
        <v>St Christopher's Catholic Primary</v>
      </c>
      <c r="B114" s="17">
        <f>'Annex A'!B126</f>
        <v>3413024</v>
      </c>
      <c r="C114" s="19">
        <v>194412</v>
      </c>
      <c r="D114" s="19">
        <v>251370</v>
      </c>
      <c r="F114" s="19">
        <f t="shared" si="11"/>
        <v>218144.5</v>
      </c>
      <c r="H114" s="19">
        <v>254760</v>
      </c>
      <c r="J114" s="19">
        <f t="shared" si="7"/>
        <v>252782.5</v>
      </c>
      <c r="L114" s="19">
        <v>234960</v>
      </c>
      <c r="N114" s="19">
        <f t="shared" si="8"/>
        <v>246510</v>
      </c>
      <c r="P114" s="19">
        <v>190080</v>
      </c>
      <c r="R114" s="19">
        <f t="shared" si="9"/>
        <v>216260</v>
      </c>
      <c r="T114" s="19">
        <v>186120</v>
      </c>
      <c r="U114" s="19"/>
      <c r="V114" s="19">
        <f t="shared" si="10"/>
        <v>188430</v>
      </c>
      <c r="X114" s="19">
        <v>188760</v>
      </c>
      <c r="Z114" s="19">
        <f t="shared" si="12"/>
        <v>187220</v>
      </c>
      <c r="AB114" s="19">
        <f>'Annex A'!T126</f>
        <v>197715</v>
      </c>
      <c r="AD114" s="19">
        <f t="shared" si="13"/>
        <v>192491.25</v>
      </c>
    </row>
    <row r="115" spans="1:30" ht="12.75">
      <c r="A115" s="17" t="str">
        <f>'Annex A'!A127</f>
        <v>St Clare's Catholic Primary</v>
      </c>
      <c r="B115" s="17">
        <f>'Annex A'!B127</f>
        <v>3413550</v>
      </c>
      <c r="C115" s="19">
        <v>101971</v>
      </c>
      <c r="D115" s="19">
        <v>127008</v>
      </c>
      <c r="F115" s="19">
        <f t="shared" si="11"/>
        <v>112403.08333333334</v>
      </c>
      <c r="H115" s="19">
        <v>121440</v>
      </c>
      <c r="J115" s="19">
        <f t="shared" si="7"/>
        <v>124688</v>
      </c>
      <c r="L115" s="19">
        <v>104280</v>
      </c>
      <c r="N115" s="19">
        <f t="shared" si="8"/>
        <v>114290</v>
      </c>
      <c r="P115" s="19">
        <v>95040</v>
      </c>
      <c r="R115" s="19">
        <f t="shared" si="9"/>
        <v>100430</v>
      </c>
      <c r="T115" s="19">
        <v>89760</v>
      </c>
      <c r="U115" s="19"/>
      <c r="V115" s="19">
        <f t="shared" si="10"/>
        <v>92840</v>
      </c>
      <c r="X115" s="19">
        <v>108240</v>
      </c>
      <c r="Z115" s="19">
        <f t="shared" si="12"/>
        <v>97460</v>
      </c>
      <c r="AB115" s="19">
        <f>'Annex A'!T127</f>
        <v>123740</v>
      </c>
      <c r="AD115" s="19">
        <f t="shared" si="13"/>
        <v>114698.33333333333</v>
      </c>
    </row>
    <row r="116" spans="1:30" ht="12.75">
      <c r="A116" s="17" t="str">
        <f>'Annex A'!A128</f>
        <v>St Cuthbert's Catholic Primary</v>
      </c>
      <c r="B116" s="17">
        <f>'Annex A'!B128</f>
        <v>3413551</v>
      </c>
      <c r="C116" s="19">
        <v>81005</v>
      </c>
      <c r="D116" s="19">
        <v>113778</v>
      </c>
      <c r="F116" s="19">
        <f t="shared" si="11"/>
        <v>94660.41666666667</v>
      </c>
      <c r="H116" s="19">
        <v>126720</v>
      </c>
      <c r="J116" s="19">
        <f t="shared" si="7"/>
        <v>119170.5</v>
      </c>
      <c r="L116" s="19">
        <v>128040</v>
      </c>
      <c r="N116" s="19">
        <f t="shared" si="8"/>
        <v>127270</v>
      </c>
      <c r="P116" s="19">
        <v>121440</v>
      </c>
      <c r="R116" s="19">
        <f t="shared" si="9"/>
        <v>125290</v>
      </c>
      <c r="T116" s="19">
        <v>125400</v>
      </c>
      <c r="U116" s="19"/>
      <c r="V116" s="19">
        <f t="shared" si="10"/>
        <v>123090</v>
      </c>
      <c r="X116" s="19">
        <v>130680</v>
      </c>
      <c r="Z116" s="19">
        <f t="shared" si="12"/>
        <v>127600</v>
      </c>
      <c r="AB116" s="19">
        <f>'Annex A'!T128</f>
        <v>131810</v>
      </c>
      <c r="AD116" s="19">
        <f t="shared" si="13"/>
        <v>131150.8333333333</v>
      </c>
    </row>
    <row r="117" spans="1:30" ht="12.75">
      <c r="A117" s="17" t="str">
        <f>'Annex A'!A129</f>
        <v>St Finbar's Catholic Primary</v>
      </c>
      <c r="B117" s="17">
        <f>'Annex A'!B129</f>
        <v>3413527</v>
      </c>
      <c r="C117" s="19">
        <v>113407</v>
      </c>
      <c r="D117" s="19">
        <v>140238</v>
      </c>
      <c r="F117" s="19">
        <f t="shared" si="11"/>
        <v>124586.58333333334</v>
      </c>
      <c r="H117" s="19">
        <v>135960</v>
      </c>
      <c r="J117" s="19">
        <f t="shared" si="7"/>
        <v>138455.5</v>
      </c>
      <c r="L117" s="19">
        <v>143880</v>
      </c>
      <c r="N117" s="19">
        <f t="shared" si="8"/>
        <v>139260</v>
      </c>
      <c r="P117" s="19">
        <v>146520</v>
      </c>
      <c r="R117" s="19">
        <f t="shared" si="9"/>
        <v>144980</v>
      </c>
      <c r="T117" s="19">
        <v>153120</v>
      </c>
      <c r="U117" s="19"/>
      <c r="V117" s="19">
        <f t="shared" si="10"/>
        <v>149270</v>
      </c>
      <c r="X117" s="19">
        <v>167640</v>
      </c>
      <c r="Z117" s="19">
        <f t="shared" si="12"/>
        <v>159170</v>
      </c>
      <c r="AB117" s="19">
        <f>'Annex A'!T129</f>
        <v>151985</v>
      </c>
      <c r="AD117" s="19">
        <f t="shared" si="13"/>
        <v>161117.0833333333</v>
      </c>
    </row>
    <row r="118" spans="1:30" ht="12.75">
      <c r="A118" s="17" t="str">
        <f>'Annex A'!A130</f>
        <v>St Francis De Sales Catholic Junior Mixed</v>
      </c>
      <c r="B118" s="17">
        <f>'Annex A'!B130</f>
        <v>3413552</v>
      </c>
      <c r="C118" s="19">
        <v>160104</v>
      </c>
      <c r="D118" s="19">
        <v>202419</v>
      </c>
      <c r="F118" s="19">
        <f t="shared" si="11"/>
        <v>177735.25</v>
      </c>
      <c r="H118" s="19">
        <v>198000</v>
      </c>
      <c r="J118" s="19">
        <f t="shared" si="7"/>
        <v>200577.75</v>
      </c>
      <c r="L118" s="19">
        <v>203280</v>
      </c>
      <c r="N118" s="19">
        <f t="shared" si="8"/>
        <v>200200</v>
      </c>
      <c r="P118" s="19">
        <v>216480</v>
      </c>
      <c r="R118" s="19">
        <f t="shared" si="9"/>
        <v>208780</v>
      </c>
      <c r="T118" s="19">
        <v>225720</v>
      </c>
      <c r="U118" s="19"/>
      <c r="V118" s="19">
        <f t="shared" si="10"/>
        <v>220330</v>
      </c>
      <c r="X118" s="19">
        <v>224400</v>
      </c>
      <c r="Z118" s="19">
        <f t="shared" si="12"/>
        <v>225170</v>
      </c>
      <c r="AB118" s="19">
        <f>'Annex A'!T130</f>
        <v>242100</v>
      </c>
      <c r="AD118" s="19">
        <f t="shared" si="13"/>
        <v>231775</v>
      </c>
    </row>
    <row r="119" spans="1:30" ht="12.75">
      <c r="A119" s="17" t="str">
        <f>'Annex A'!A131</f>
        <v>St Francis De Sales Catholic Inf &amp; Nursery</v>
      </c>
      <c r="B119" s="17">
        <f>'Annex A'!B131</f>
        <v>3413553</v>
      </c>
      <c r="C119" s="19">
        <v>106736</v>
      </c>
      <c r="D119" s="19">
        <v>153468</v>
      </c>
      <c r="F119" s="19">
        <f t="shared" si="11"/>
        <v>126207.66666666666</v>
      </c>
      <c r="H119" s="19">
        <v>145200</v>
      </c>
      <c r="J119" s="19">
        <f t="shared" si="7"/>
        <v>150023</v>
      </c>
      <c r="L119" s="19">
        <v>141240</v>
      </c>
      <c r="N119" s="19">
        <f t="shared" si="8"/>
        <v>143550</v>
      </c>
      <c r="P119" s="19">
        <v>145200</v>
      </c>
      <c r="R119" s="19">
        <f t="shared" si="9"/>
        <v>142890</v>
      </c>
      <c r="T119" s="19">
        <v>151800</v>
      </c>
      <c r="U119" s="19"/>
      <c r="V119" s="19">
        <f t="shared" si="10"/>
        <v>147950</v>
      </c>
      <c r="X119" s="19">
        <v>129360</v>
      </c>
      <c r="Z119" s="19">
        <f t="shared" si="12"/>
        <v>142450</v>
      </c>
      <c r="AB119" s="19">
        <f>'Annex A'!T131</f>
        <v>154675</v>
      </c>
      <c r="AD119" s="19">
        <f t="shared" si="13"/>
        <v>139907.9166666667</v>
      </c>
    </row>
    <row r="120" spans="1:30" ht="12.75">
      <c r="A120" s="17" t="str">
        <f>'Annex A'!A132</f>
        <v>St Gregory's Catholic JMI</v>
      </c>
      <c r="B120" s="17">
        <f>'Annex A'!B132</f>
        <v>3413633</v>
      </c>
      <c r="C120" s="19">
        <v>101018</v>
      </c>
      <c r="D120" s="19">
        <v>141561</v>
      </c>
      <c r="F120" s="19">
        <f t="shared" si="11"/>
        <v>117910.91666666666</v>
      </c>
      <c r="H120" s="19">
        <v>155760</v>
      </c>
      <c r="J120" s="19">
        <f t="shared" si="7"/>
        <v>147477.25</v>
      </c>
      <c r="L120" s="19">
        <v>145200</v>
      </c>
      <c r="N120" s="19">
        <f t="shared" si="8"/>
        <v>151360</v>
      </c>
      <c r="P120" s="19">
        <v>125400</v>
      </c>
      <c r="R120" s="19">
        <f t="shared" si="9"/>
        <v>136950</v>
      </c>
      <c r="T120" s="19">
        <v>117480</v>
      </c>
      <c r="U120" s="19"/>
      <c r="V120" s="19">
        <f t="shared" si="10"/>
        <v>122100</v>
      </c>
      <c r="X120" s="19">
        <v>126720</v>
      </c>
      <c r="Z120" s="19">
        <f t="shared" si="12"/>
        <v>121330</v>
      </c>
      <c r="AB120" s="19">
        <f>'Annex A'!T132</f>
        <v>115670</v>
      </c>
      <c r="AD120" s="19">
        <f t="shared" si="13"/>
        <v>122115.83333333333</v>
      </c>
    </row>
    <row r="121" spans="1:30" ht="12.75">
      <c r="A121" s="17" t="str">
        <f>'Annex A'!A133</f>
        <v>St Hugh's Catholic Primary</v>
      </c>
      <c r="B121" s="17">
        <f>'Annex A'!B133</f>
        <v>3413558</v>
      </c>
      <c r="C121" s="19">
        <v>94347</v>
      </c>
      <c r="D121" s="19">
        <v>120393</v>
      </c>
      <c r="F121" s="19">
        <f t="shared" si="11"/>
        <v>105199.5</v>
      </c>
      <c r="H121" s="19">
        <v>124080</v>
      </c>
      <c r="J121" s="19">
        <f t="shared" si="7"/>
        <v>121929.25</v>
      </c>
      <c r="L121" s="19">
        <v>116160</v>
      </c>
      <c r="N121" s="19">
        <f t="shared" si="8"/>
        <v>120780</v>
      </c>
      <c r="P121" s="19">
        <v>108240</v>
      </c>
      <c r="R121" s="19">
        <f t="shared" si="9"/>
        <v>112860</v>
      </c>
      <c r="T121" s="19">
        <v>87120</v>
      </c>
      <c r="U121" s="19"/>
      <c r="V121" s="19">
        <f t="shared" si="10"/>
        <v>99440</v>
      </c>
      <c r="X121" s="19">
        <v>79200</v>
      </c>
      <c r="Z121" s="19">
        <f t="shared" si="12"/>
        <v>83820</v>
      </c>
      <c r="AB121" s="19">
        <f>'Annex A'!T133</f>
        <v>82045</v>
      </c>
      <c r="AD121" s="19">
        <f t="shared" si="13"/>
        <v>80385.41666666666</v>
      </c>
    </row>
    <row r="122" spans="1:30" ht="12.75">
      <c r="A122" s="17" t="str">
        <f>'Annex A'!A134</f>
        <v>St John's Catholic Primary</v>
      </c>
      <c r="B122" s="17">
        <f>'Annex A'!B134</f>
        <v>3412234</v>
      </c>
      <c r="C122" s="19">
        <v>161057</v>
      </c>
      <c r="D122" s="19">
        <v>218295</v>
      </c>
      <c r="F122" s="19">
        <f t="shared" si="11"/>
        <v>184906.16666666666</v>
      </c>
      <c r="H122" s="19">
        <v>237600</v>
      </c>
      <c r="J122" s="19">
        <f t="shared" si="7"/>
        <v>226338.75</v>
      </c>
      <c r="L122" s="19">
        <v>249480</v>
      </c>
      <c r="N122" s="19">
        <f t="shared" si="8"/>
        <v>242550</v>
      </c>
      <c r="P122" s="19">
        <v>242880</v>
      </c>
      <c r="R122" s="19">
        <f t="shared" si="9"/>
        <v>246730</v>
      </c>
      <c r="T122" s="19">
        <v>228360</v>
      </c>
      <c r="U122" s="19"/>
      <c r="V122" s="19">
        <f t="shared" si="10"/>
        <v>236830</v>
      </c>
      <c r="X122" s="19">
        <v>195360</v>
      </c>
      <c r="Z122" s="19">
        <f t="shared" si="12"/>
        <v>214610</v>
      </c>
      <c r="AB122" s="19">
        <f>'Annex A'!T134</f>
        <v>189645</v>
      </c>
      <c r="AD122" s="19">
        <f t="shared" si="13"/>
        <v>192978.75</v>
      </c>
    </row>
    <row r="123" spans="1:30" ht="12.75">
      <c r="A123" s="17" t="str">
        <f>'Annex A'!A135</f>
        <v>St Matthew's Catholic Primary</v>
      </c>
      <c r="B123" s="17">
        <f>'Annex A'!B135</f>
        <v>3412233</v>
      </c>
      <c r="C123" s="19">
        <v>140091</v>
      </c>
      <c r="D123" s="19">
        <v>179928</v>
      </c>
      <c r="F123" s="19">
        <f t="shared" si="11"/>
        <v>156689.75</v>
      </c>
      <c r="H123" s="19">
        <v>191400</v>
      </c>
      <c r="J123" s="19">
        <f t="shared" si="7"/>
        <v>184708</v>
      </c>
      <c r="L123" s="19">
        <v>174240</v>
      </c>
      <c r="N123" s="19">
        <f t="shared" si="8"/>
        <v>184250</v>
      </c>
      <c r="P123" s="19">
        <v>163680</v>
      </c>
      <c r="R123" s="19">
        <f t="shared" si="9"/>
        <v>169840</v>
      </c>
      <c r="T123" s="19">
        <v>150480</v>
      </c>
      <c r="U123" s="19"/>
      <c r="V123" s="19">
        <f t="shared" si="10"/>
        <v>158180</v>
      </c>
      <c r="X123" s="19">
        <v>139920</v>
      </c>
      <c r="Z123" s="19">
        <f t="shared" si="12"/>
        <v>146080</v>
      </c>
      <c r="AB123" s="19">
        <f>'Annex A'!T135</f>
        <v>122395</v>
      </c>
      <c r="AD123" s="19">
        <f t="shared" si="13"/>
        <v>132617.9166666667</v>
      </c>
    </row>
    <row r="124" spans="1:30" ht="12.75">
      <c r="A124" s="17" t="str">
        <f>'Annex A'!A136</f>
        <v>St Michael's Catholic Primary</v>
      </c>
      <c r="B124" s="17">
        <f>'Annex A'!B136</f>
        <v>3413571</v>
      </c>
      <c r="C124" s="19">
        <v>181070</v>
      </c>
      <c r="D124" s="19">
        <v>250047</v>
      </c>
      <c r="F124" s="19">
        <f t="shared" si="11"/>
        <v>209810.41666666666</v>
      </c>
      <c r="H124" s="19">
        <v>265320</v>
      </c>
      <c r="J124" s="19">
        <f t="shared" si="7"/>
        <v>256410.75</v>
      </c>
      <c r="L124" s="19">
        <v>323400</v>
      </c>
      <c r="N124" s="19">
        <f t="shared" si="8"/>
        <v>289520</v>
      </c>
      <c r="P124" s="19">
        <v>311520</v>
      </c>
      <c r="R124" s="19">
        <f t="shared" si="9"/>
        <v>318450</v>
      </c>
      <c r="T124" s="19">
        <v>436920</v>
      </c>
      <c r="U124" s="19"/>
      <c r="V124" s="19">
        <f t="shared" si="10"/>
        <v>363770</v>
      </c>
      <c r="X124" s="19">
        <v>385440</v>
      </c>
      <c r="Z124" s="19">
        <f t="shared" si="12"/>
        <v>415470</v>
      </c>
      <c r="AB124" s="19">
        <f>'Annex A'!T136</f>
        <v>373910</v>
      </c>
      <c r="AD124" s="19">
        <f t="shared" si="13"/>
        <v>380635.8333333334</v>
      </c>
    </row>
    <row r="125" spans="1:30" ht="12.75">
      <c r="A125" s="17" t="str">
        <f>'Annex A'!A137</f>
        <v>St Nicholas' Catholic Primary</v>
      </c>
      <c r="B125" s="17">
        <f>'Annex A'!B137</f>
        <v>3413573</v>
      </c>
      <c r="C125" s="19">
        <v>59086</v>
      </c>
      <c r="D125" s="19">
        <v>87318</v>
      </c>
      <c r="F125" s="19">
        <f t="shared" si="11"/>
        <v>70849.33333333333</v>
      </c>
      <c r="H125" s="19">
        <v>84480</v>
      </c>
      <c r="J125" s="19">
        <f t="shared" si="7"/>
        <v>86135.5</v>
      </c>
      <c r="L125" s="19">
        <v>69960</v>
      </c>
      <c r="N125" s="19">
        <f t="shared" si="8"/>
        <v>78430</v>
      </c>
      <c r="P125" s="19">
        <v>59400</v>
      </c>
      <c r="R125" s="19">
        <f t="shared" si="9"/>
        <v>65560</v>
      </c>
      <c r="T125" s="19">
        <v>66000</v>
      </c>
      <c r="U125" s="19"/>
      <c r="V125" s="19">
        <f t="shared" si="10"/>
        <v>62150</v>
      </c>
      <c r="X125" s="19">
        <v>56760</v>
      </c>
      <c r="Z125" s="19">
        <f t="shared" si="12"/>
        <v>62150</v>
      </c>
      <c r="AB125" s="19">
        <f>'Annex A'!T137</f>
        <v>49765</v>
      </c>
      <c r="AD125" s="19">
        <f t="shared" si="13"/>
        <v>53845.416666666664</v>
      </c>
    </row>
    <row r="126" spans="1:30" ht="12.75">
      <c r="A126" s="17" t="str">
        <f>'Annex A'!A138</f>
        <v>St Oswald's Catholic Primary</v>
      </c>
      <c r="B126" s="17">
        <v>3412037</v>
      </c>
      <c r="C126" s="19">
        <v>0</v>
      </c>
      <c r="D126" s="19">
        <v>0</v>
      </c>
      <c r="F126" s="19">
        <f t="shared" si="11"/>
        <v>0</v>
      </c>
      <c r="H126" s="19">
        <v>65340</v>
      </c>
      <c r="J126" s="19">
        <v>0</v>
      </c>
      <c r="L126" s="19">
        <v>279840</v>
      </c>
      <c r="N126" s="19">
        <f>(H126)+(L126/12*5)</f>
        <v>181940</v>
      </c>
      <c r="P126" s="19">
        <v>273240</v>
      </c>
      <c r="R126" s="19">
        <f t="shared" si="9"/>
        <v>277090</v>
      </c>
      <c r="T126" s="19">
        <v>273240</v>
      </c>
      <c r="U126" s="19"/>
      <c r="V126" s="19">
        <f t="shared" si="10"/>
        <v>273240</v>
      </c>
      <c r="X126" s="19">
        <v>252120</v>
      </c>
      <c r="Z126" s="19">
        <f t="shared" si="12"/>
        <v>264440</v>
      </c>
      <c r="AB126" s="19">
        <f>'Annex A'!T138</f>
        <v>273035</v>
      </c>
      <c r="AD126" s="19">
        <f t="shared" si="13"/>
        <v>260834.58333333334</v>
      </c>
    </row>
    <row r="127" spans="1:30" ht="12.75">
      <c r="A127" s="17" t="str">
        <f>'Annex A'!A139</f>
        <v>St Paschal Baylon Catholic Primary</v>
      </c>
      <c r="B127" s="17">
        <f>'Annex A'!B139</f>
        <v>3413635</v>
      </c>
      <c r="C127" s="19">
        <v>48603</v>
      </c>
      <c r="D127" s="19">
        <v>55566</v>
      </c>
      <c r="F127" s="19">
        <f t="shared" si="11"/>
        <v>51504.25</v>
      </c>
      <c r="H127" s="19">
        <v>47520</v>
      </c>
      <c r="J127" s="19">
        <f t="shared" si="7"/>
        <v>52213.5</v>
      </c>
      <c r="L127" s="19">
        <v>47520</v>
      </c>
      <c r="N127" s="19">
        <f t="shared" si="8"/>
        <v>47520</v>
      </c>
      <c r="P127" s="19">
        <v>47520</v>
      </c>
      <c r="R127" s="19">
        <f t="shared" si="9"/>
        <v>47520</v>
      </c>
      <c r="T127" s="19">
        <v>54120</v>
      </c>
      <c r="U127" s="19"/>
      <c r="V127" s="19">
        <f t="shared" si="10"/>
        <v>50270</v>
      </c>
      <c r="X127" s="19">
        <v>47520</v>
      </c>
      <c r="Z127" s="19">
        <f t="shared" si="12"/>
        <v>51370</v>
      </c>
      <c r="AB127" s="19">
        <f>'Annex A'!T139</f>
        <v>52455</v>
      </c>
      <c r="AD127" s="19">
        <f t="shared" si="13"/>
        <v>49576.25</v>
      </c>
    </row>
    <row r="128" spans="1:30" ht="12.75">
      <c r="A128" s="17" t="str">
        <f>'Annex A'!A140</f>
        <v>St Patrick's Catholic Primary</v>
      </c>
      <c r="B128" s="17">
        <f>'Annex A'!B140</f>
        <v>3413582</v>
      </c>
      <c r="C128" s="19">
        <v>109595</v>
      </c>
      <c r="D128" s="19">
        <v>149499</v>
      </c>
      <c r="F128" s="19">
        <f t="shared" si="11"/>
        <v>126221.66666666666</v>
      </c>
      <c r="H128" s="19">
        <v>153120</v>
      </c>
      <c r="J128" s="19">
        <f t="shared" si="7"/>
        <v>151007.75</v>
      </c>
      <c r="L128" s="19">
        <v>139920</v>
      </c>
      <c r="N128" s="19">
        <f t="shared" si="8"/>
        <v>147620</v>
      </c>
      <c r="P128" s="19">
        <v>143880</v>
      </c>
      <c r="R128" s="19">
        <f t="shared" si="9"/>
        <v>141570</v>
      </c>
      <c r="T128" s="19">
        <v>134640</v>
      </c>
      <c r="U128" s="19"/>
      <c r="V128" s="19">
        <f t="shared" si="10"/>
        <v>140030</v>
      </c>
      <c r="X128" s="19">
        <v>124080</v>
      </c>
      <c r="Z128" s="19">
        <f t="shared" si="12"/>
        <v>130240</v>
      </c>
      <c r="AB128" s="19">
        <f>'Annex A'!T140</f>
        <v>123740</v>
      </c>
      <c r="AD128" s="19">
        <f t="shared" si="13"/>
        <v>123938.33333333333</v>
      </c>
    </row>
    <row r="129" spans="1:30" ht="12.75">
      <c r="A129" s="17" t="str">
        <f>'Annex A'!A141</f>
        <v>St Paul's Catholic Junior</v>
      </c>
      <c r="B129" s="17">
        <f>'Annex A'!B141</f>
        <v>3413584</v>
      </c>
      <c r="C129" s="19">
        <v>80052</v>
      </c>
      <c r="D129" s="19">
        <v>101871</v>
      </c>
      <c r="F129" s="19">
        <f t="shared" si="11"/>
        <v>89143.25</v>
      </c>
      <c r="H129" s="19">
        <v>112200</v>
      </c>
      <c r="J129" s="19">
        <f t="shared" si="7"/>
        <v>106174.75</v>
      </c>
      <c r="L129" s="19">
        <v>104280</v>
      </c>
      <c r="N129" s="19">
        <f t="shared" si="8"/>
        <v>108900</v>
      </c>
      <c r="P129" s="19">
        <v>124080</v>
      </c>
      <c r="R129" s="19">
        <f t="shared" si="9"/>
        <v>112530</v>
      </c>
      <c r="T129" s="19">
        <v>128040</v>
      </c>
      <c r="U129" s="19"/>
      <c r="V129" s="19">
        <f t="shared" si="10"/>
        <v>125730</v>
      </c>
      <c r="X129" s="19">
        <v>129360</v>
      </c>
      <c r="Z129" s="19">
        <f t="shared" si="12"/>
        <v>128590</v>
      </c>
      <c r="AB129" s="19">
        <f>'Annex A'!T141</f>
        <v>130465</v>
      </c>
      <c r="AD129" s="19">
        <f t="shared" si="13"/>
        <v>129820.41666666667</v>
      </c>
    </row>
    <row r="130" spans="1:30" ht="12.75">
      <c r="A130" s="17" t="str">
        <f>'Annex A'!A142</f>
        <v>St Paul's and St Timothy's Catholic Infant</v>
      </c>
      <c r="B130" s="17">
        <f>'Annex A'!B142</f>
        <v>3413606</v>
      </c>
      <c r="C130" s="19">
        <v>49556</v>
      </c>
      <c r="D130" s="19">
        <v>67473</v>
      </c>
      <c r="F130" s="19">
        <f t="shared" si="11"/>
        <v>57021.41666666667</v>
      </c>
      <c r="H130" s="19">
        <v>56760</v>
      </c>
      <c r="J130" s="19">
        <f t="shared" si="7"/>
        <v>63009.25</v>
      </c>
      <c r="L130" s="19">
        <v>55440</v>
      </c>
      <c r="N130" s="19">
        <f t="shared" si="8"/>
        <v>56210</v>
      </c>
      <c r="P130" s="19">
        <v>50160</v>
      </c>
      <c r="R130" s="19">
        <f t="shared" si="9"/>
        <v>53240</v>
      </c>
      <c r="T130" s="19">
        <v>60720</v>
      </c>
      <c r="U130" s="19"/>
      <c r="V130" s="19">
        <f t="shared" si="10"/>
        <v>54560</v>
      </c>
      <c r="X130" s="19">
        <v>51480</v>
      </c>
      <c r="Z130" s="19">
        <f t="shared" si="12"/>
        <v>56870</v>
      </c>
      <c r="AB130" s="19">
        <f>'Annex A'!T142</f>
        <v>63215</v>
      </c>
      <c r="AD130" s="19">
        <f t="shared" si="13"/>
        <v>56369.583333333336</v>
      </c>
    </row>
    <row r="131" spans="1:30" ht="12.75">
      <c r="A131" s="17" t="str">
        <f>'Annex A'!A143</f>
        <v>St Sebastian's Catholic JMI</v>
      </c>
      <c r="B131" s="17">
        <f>'Annex A'!B143</f>
        <v>3413588</v>
      </c>
      <c r="C131" s="19">
        <v>80052</v>
      </c>
      <c r="D131" s="19">
        <v>105840</v>
      </c>
      <c r="F131" s="19">
        <f t="shared" si="11"/>
        <v>90797</v>
      </c>
      <c r="H131" s="19">
        <v>106920</v>
      </c>
      <c r="J131" s="19">
        <f t="shared" si="7"/>
        <v>106290</v>
      </c>
      <c r="L131" s="19">
        <v>96360</v>
      </c>
      <c r="N131" s="19">
        <f t="shared" si="8"/>
        <v>102520</v>
      </c>
      <c r="P131" s="19">
        <v>76560</v>
      </c>
      <c r="R131" s="19">
        <f t="shared" si="9"/>
        <v>88110</v>
      </c>
      <c r="T131" s="19">
        <v>72600</v>
      </c>
      <c r="U131" s="19"/>
      <c r="V131" s="19">
        <f t="shared" si="10"/>
        <v>74910</v>
      </c>
      <c r="X131" s="19">
        <v>64680</v>
      </c>
      <c r="Z131" s="19">
        <f t="shared" si="12"/>
        <v>69300</v>
      </c>
      <c r="AB131" s="19">
        <f>'Annex A'!T143</f>
        <v>72630</v>
      </c>
      <c r="AD131" s="19">
        <f t="shared" si="13"/>
        <v>67992.5</v>
      </c>
    </row>
    <row r="132" spans="1:30" ht="12.75">
      <c r="A132" s="17" t="str">
        <f>'Annex A'!A144</f>
        <v>St Teresa of Lisieux Catholic Primary</v>
      </c>
      <c r="B132" s="17">
        <f>'Annex A'!B144</f>
        <v>3413967</v>
      </c>
      <c r="C132" s="19">
        <v>193459</v>
      </c>
      <c r="D132" s="19">
        <v>255339</v>
      </c>
      <c r="F132" s="19">
        <f t="shared" si="11"/>
        <v>219242.33333333334</v>
      </c>
      <c r="H132" s="19">
        <v>267960</v>
      </c>
      <c r="J132" s="19">
        <f>(D132/12*7)+(H132/12*5)</f>
        <v>260597.75</v>
      </c>
      <c r="L132" s="19">
        <v>253440</v>
      </c>
      <c r="N132" s="19">
        <f t="shared" si="8"/>
        <v>261910</v>
      </c>
      <c r="P132" s="19">
        <v>242880</v>
      </c>
      <c r="R132" s="19">
        <f t="shared" si="9"/>
        <v>249040</v>
      </c>
      <c r="T132" s="19">
        <v>220440</v>
      </c>
      <c r="U132" s="19"/>
      <c r="V132" s="19">
        <f t="shared" si="10"/>
        <v>233530</v>
      </c>
      <c r="X132" s="19">
        <v>227040</v>
      </c>
      <c r="Z132" s="19">
        <f t="shared" si="12"/>
        <v>223190</v>
      </c>
      <c r="AB132" s="19">
        <f>'Annex A'!T144</f>
        <v>235375</v>
      </c>
      <c r="AD132" s="19">
        <f t="shared" si="13"/>
        <v>230512.91666666666</v>
      </c>
    </row>
    <row r="133" spans="1:30" ht="12.75">
      <c r="A133" s="17" t="str">
        <f>'Annex A'!A145</f>
        <v>The Trinity Catholic Primary</v>
      </c>
      <c r="B133" s="17">
        <f>'Annex A'!B145</f>
        <v>3413963</v>
      </c>
      <c r="C133" s="19">
        <v>173446</v>
      </c>
      <c r="D133" s="19">
        <v>244755</v>
      </c>
      <c r="F133" s="19">
        <f t="shared" si="11"/>
        <v>203158.08333333334</v>
      </c>
      <c r="H133" s="19">
        <v>237600</v>
      </c>
      <c r="J133" s="19">
        <f>(D133/12*7)+(H133/12*5)</f>
        <v>241773.75</v>
      </c>
      <c r="L133" s="19">
        <v>233640</v>
      </c>
      <c r="N133" s="19">
        <f t="shared" si="8"/>
        <v>235950</v>
      </c>
      <c r="P133" s="19">
        <v>227040</v>
      </c>
      <c r="R133" s="19">
        <f t="shared" si="9"/>
        <v>230890</v>
      </c>
      <c r="T133" s="19">
        <v>231000</v>
      </c>
      <c r="U133" s="19"/>
      <c r="V133" s="19">
        <f t="shared" si="10"/>
        <v>228690</v>
      </c>
      <c r="X133" s="19">
        <v>220440</v>
      </c>
      <c r="Z133" s="19">
        <f t="shared" si="12"/>
        <v>226600</v>
      </c>
      <c r="AB133" s="19">
        <f>'Annex A'!T145</f>
        <v>182920</v>
      </c>
      <c r="AD133" s="19">
        <f t="shared" si="13"/>
        <v>204806.6666666667</v>
      </c>
    </row>
    <row r="134" spans="1:30" ht="12.75">
      <c r="A134" s="17" t="str">
        <f>'Annex A'!A146</f>
        <v>St Vincent de Paul Catholic Primary</v>
      </c>
      <c r="B134" s="17">
        <f>'Annex A'!B146</f>
        <v>3413594</v>
      </c>
      <c r="C134" s="19">
        <v>76240</v>
      </c>
      <c r="D134" s="19">
        <v>92610</v>
      </c>
      <c r="F134" s="19">
        <f t="shared" si="11"/>
        <v>83060.83333333333</v>
      </c>
      <c r="H134" s="19">
        <v>110880</v>
      </c>
      <c r="J134" s="19">
        <f>(D134/12*7)+(H134/12*5)</f>
        <v>100222.5</v>
      </c>
      <c r="L134" s="19">
        <v>105600</v>
      </c>
      <c r="N134" s="19">
        <f t="shared" si="8"/>
        <v>108680</v>
      </c>
      <c r="P134" s="19">
        <v>93720</v>
      </c>
      <c r="R134" s="19">
        <f t="shared" si="9"/>
        <v>100650</v>
      </c>
      <c r="T134" s="19">
        <v>89760</v>
      </c>
      <c r="U134" s="19"/>
      <c r="V134" s="19">
        <f t="shared" si="10"/>
        <v>92070</v>
      </c>
      <c r="X134" s="19">
        <v>73920</v>
      </c>
      <c r="Z134" s="19">
        <f t="shared" si="12"/>
        <v>83160</v>
      </c>
      <c r="AB134" s="19">
        <f>'Annex A'!T146</f>
        <v>65905</v>
      </c>
      <c r="AD134" s="19">
        <f t="shared" si="13"/>
        <v>70580.41666666666</v>
      </c>
    </row>
    <row r="135" spans="1:30" ht="12.75">
      <c r="A135" s="4" t="s">
        <v>7</v>
      </c>
      <c r="B135" s="4" t="s">
        <v>7</v>
      </c>
      <c r="C135" s="4" t="s">
        <v>7</v>
      </c>
      <c r="D135" s="4" t="s">
        <v>7</v>
      </c>
      <c r="F135" s="4" t="s">
        <v>7</v>
      </c>
      <c r="H135" s="4" t="s">
        <v>7</v>
      </c>
      <c r="J135" s="4" t="s">
        <v>7</v>
      </c>
      <c r="L135" s="4" t="s">
        <v>7</v>
      </c>
      <c r="N135" s="4" t="s">
        <v>7</v>
      </c>
      <c r="P135" s="4" t="s">
        <v>7</v>
      </c>
      <c r="R135" s="4" t="s">
        <v>7</v>
      </c>
      <c r="T135" s="4" t="s">
        <v>7</v>
      </c>
      <c r="U135" s="19"/>
      <c r="V135" s="4" t="s">
        <v>7</v>
      </c>
      <c r="X135" s="4" t="s">
        <v>7</v>
      </c>
      <c r="Z135" s="4" t="s">
        <v>7</v>
      </c>
      <c r="AB135" s="4" t="s">
        <v>7</v>
      </c>
      <c r="AD135" s="4" t="s">
        <v>7</v>
      </c>
    </row>
    <row r="136" spans="1:30" ht="12.75">
      <c r="A136" s="17" t="str">
        <f>'Annex A'!A148</f>
        <v>Total Catholic Primary Schools:</v>
      </c>
      <c r="B136" s="17"/>
      <c r="C136" s="19">
        <f>SUM(C92:C134)</f>
        <v>3888240</v>
      </c>
      <c r="D136" s="19">
        <f>SUM(D92:D134)</f>
        <v>5410739.25</v>
      </c>
      <c r="F136" s="19">
        <f>SUM(F92:F134)</f>
        <v>4463768.749999999</v>
      </c>
      <c r="H136" s="19">
        <f>SUM(H92:H134)</f>
        <v>5552580</v>
      </c>
      <c r="J136" s="19">
        <f>SUM(J92:J134)</f>
        <v>5501460.5</v>
      </c>
      <c r="L136" s="19">
        <f>SUM(L92:L134)</f>
        <v>5665440</v>
      </c>
      <c r="N136" s="19">
        <f>SUM(N92:N134)</f>
        <v>5626830</v>
      </c>
      <c r="P136" s="19">
        <f>SUM(P92:P134)</f>
        <v>5545320</v>
      </c>
      <c r="R136" s="19">
        <f>SUM(R92:R134)</f>
        <v>5615390</v>
      </c>
      <c r="T136" s="19">
        <f>SUM(T92:T134)</f>
        <v>5610000</v>
      </c>
      <c r="U136" s="19"/>
      <c r="V136" s="19">
        <f>SUM(V92:V134)</f>
        <v>5572270</v>
      </c>
      <c r="X136" s="19">
        <f>SUM(X92:X134)</f>
        <v>5415960</v>
      </c>
      <c r="Z136" s="19">
        <f>SUM(Z92:Z134)</f>
        <v>5529150</v>
      </c>
      <c r="AB136" s="19">
        <f>SUM(AB92:AB134)</f>
        <v>5536020</v>
      </c>
      <c r="AD136" s="19">
        <f>SUM(AD92:AD134)</f>
        <v>5465985.000000001</v>
      </c>
    </row>
    <row r="137" spans="1:30" ht="12.75">
      <c r="A137" s="4" t="s">
        <v>7</v>
      </c>
      <c r="B137" s="4" t="s">
        <v>7</v>
      </c>
      <c r="C137" s="4" t="s">
        <v>7</v>
      </c>
      <c r="D137" s="4" t="s">
        <v>7</v>
      </c>
      <c r="F137" s="4" t="s">
        <v>7</v>
      </c>
      <c r="H137" s="4" t="s">
        <v>7</v>
      </c>
      <c r="J137" s="4" t="s">
        <v>7</v>
      </c>
      <c r="L137" s="4" t="s">
        <v>7</v>
      </c>
      <c r="N137" s="4" t="s">
        <v>7</v>
      </c>
      <c r="P137" s="4" t="s">
        <v>7</v>
      </c>
      <c r="R137" s="4" t="s">
        <v>7</v>
      </c>
      <c r="T137" s="4" t="s">
        <v>7</v>
      </c>
      <c r="U137" s="19"/>
      <c r="V137" s="4" t="s">
        <v>7</v>
      </c>
      <c r="X137" s="4" t="s">
        <v>7</v>
      </c>
      <c r="Z137" s="4" t="s">
        <v>7</v>
      </c>
      <c r="AB137" s="4" t="s">
        <v>7</v>
      </c>
      <c r="AD137" s="4" t="s">
        <v>7</v>
      </c>
    </row>
    <row r="138" spans="1:22" ht="12.75">
      <c r="A138" s="17" t="str">
        <f>'Annex A'!A150</f>
        <v>Voluntary Primary Schools</v>
      </c>
      <c r="B138" s="17"/>
      <c r="C138" s="17"/>
      <c r="D138" s="17"/>
      <c r="F138" s="17"/>
      <c r="H138" s="17"/>
      <c r="J138" s="17"/>
      <c r="L138" s="17"/>
      <c r="N138" s="17"/>
      <c r="P138" s="17"/>
      <c r="R138" s="17"/>
      <c r="T138" s="17"/>
      <c r="U138" s="19"/>
      <c r="V138" s="17"/>
    </row>
    <row r="139" spans="1:22" ht="12.75">
      <c r="A139" s="17" t="str">
        <f>'Annex A'!A151</f>
        <v>Joint Denomination</v>
      </c>
      <c r="B139" s="17"/>
      <c r="C139" s="17"/>
      <c r="D139" s="17"/>
      <c r="F139" s="17"/>
      <c r="H139" s="17"/>
      <c r="J139" s="17"/>
      <c r="L139" s="17"/>
      <c r="N139" s="17"/>
      <c r="P139" s="17"/>
      <c r="R139" s="17"/>
      <c r="T139" s="17"/>
      <c r="U139" s="19"/>
      <c r="V139" s="17"/>
    </row>
    <row r="140" spans="1:30" ht="12.75">
      <c r="A140" s="17" t="str">
        <f>'Annex A'!A152</f>
        <v>Emmaus C of E and Catholic Primary</v>
      </c>
      <c r="B140" s="17">
        <f>'Annex A'!B152</f>
        <v>3413956</v>
      </c>
      <c r="C140" s="19">
        <v>45744</v>
      </c>
      <c r="D140" s="19">
        <v>64827</v>
      </c>
      <c r="F140" s="19">
        <f>(C140/12*7)+(D140/12*5)</f>
        <v>53695.25</v>
      </c>
      <c r="H140" s="19">
        <v>60720</v>
      </c>
      <c r="J140" s="19">
        <f>(D140/12*7)+(H140/12*5)</f>
        <v>63115.75</v>
      </c>
      <c r="L140" s="19">
        <v>60720</v>
      </c>
      <c r="N140" s="19">
        <f aca="true" t="shared" si="14" ref="N140:N200">(H140/12*7)+(L140/12*5)</f>
        <v>60720</v>
      </c>
      <c r="P140" s="19">
        <v>60720</v>
      </c>
      <c r="R140" s="19">
        <f aca="true" t="shared" si="15" ref="R140:R200">(L140/12*7)+(P140/12*5)</f>
        <v>60720</v>
      </c>
      <c r="T140" s="19">
        <v>64680</v>
      </c>
      <c r="U140" s="19"/>
      <c r="V140" s="19">
        <f t="shared" si="10"/>
        <v>62370</v>
      </c>
      <c r="X140" s="19">
        <v>48840</v>
      </c>
      <c r="Z140" s="19">
        <f>(T140/12*7)+(X140/12*5)</f>
        <v>58080</v>
      </c>
      <c r="AB140" s="19">
        <f>'Annex A'!T152</f>
        <v>48420</v>
      </c>
      <c r="AD140" s="19">
        <f>(X140/12*7)+(AB140/12*5)</f>
        <v>48665</v>
      </c>
    </row>
    <row r="141" spans="1:30" ht="12.75">
      <c r="A141" s="17" t="str">
        <f>'Annex A'!A153</f>
        <v>Faith Primary</v>
      </c>
      <c r="B141" s="17">
        <f>'Annex A'!B153</f>
        <v>3413964</v>
      </c>
      <c r="C141" s="19">
        <v>68616</v>
      </c>
      <c r="D141" s="19">
        <v>113778</v>
      </c>
      <c r="F141" s="19">
        <f>(C141/12*7)+(D141/12*5)</f>
        <v>87433.5</v>
      </c>
      <c r="H141" s="19">
        <v>145200</v>
      </c>
      <c r="J141" s="19">
        <f>(D141/12*7)+(H141/12*5)</f>
        <v>126870.5</v>
      </c>
      <c r="L141" s="19">
        <v>135960</v>
      </c>
      <c r="N141" s="19">
        <f t="shared" si="14"/>
        <v>141350</v>
      </c>
      <c r="P141" s="19">
        <v>176880</v>
      </c>
      <c r="R141" s="19">
        <f t="shared" si="15"/>
        <v>153010</v>
      </c>
      <c r="T141" s="19">
        <v>122760</v>
      </c>
      <c r="U141" s="19"/>
      <c r="V141" s="19">
        <f aca="true" t="shared" si="16" ref="V141:V201">(P141/12*7)+(T141/12*5)</f>
        <v>154330</v>
      </c>
      <c r="X141" s="19">
        <v>96360</v>
      </c>
      <c r="Z141" s="19">
        <f>(T141/12*7)+(X141/12*5)</f>
        <v>111760</v>
      </c>
      <c r="AB141" s="19">
        <f>'Annex A'!T153</f>
        <v>123740</v>
      </c>
      <c r="AD141" s="19">
        <f>(X141/12*7)+(AB141/12*5)</f>
        <v>107768.33333333333</v>
      </c>
    </row>
    <row r="142" spans="1:23" ht="12.75">
      <c r="A142" s="17"/>
      <c r="B142" s="17"/>
      <c r="C142" s="17"/>
      <c r="D142" s="17"/>
      <c r="F142" s="17"/>
      <c r="G142" s="17"/>
      <c r="H142" s="17"/>
      <c r="I142" s="17"/>
      <c r="J142" s="17"/>
      <c r="L142" s="17"/>
      <c r="N142" s="17"/>
      <c r="P142" s="17"/>
      <c r="R142" s="17"/>
      <c r="T142" s="17"/>
      <c r="U142" s="19"/>
      <c r="V142" s="17"/>
      <c r="W142" s="17"/>
    </row>
    <row r="143" spans="1:23" ht="12.75">
      <c r="A143" s="17" t="str">
        <f>'Annex A'!A155</f>
        <v>Voluntary Primary Schools</v>
      </c>
      <c r="B143" s="17"/>
      <c r="C143" s="17"/>
      <c r="D143" s="17"/>
      <c r="F143" s="17"/>
      <c r="G143" s="17"/>
      <c r="H143" s="17"/>
      <c r="I143" s="17"/>
      <c r="J143" s="17"/>
      <c r="L143" s="17"/>
      <c r="N143" s="17"/>
      <c r="P143" s="17"/>
      <c r="R143" s="17"/>
      <c r="T143" s="17"/>
      <c r="U143" s="19"/>
      <c r="V143" s="17"/>
      <c r="W143" s="17"/>
    </row>
    <row r="144" spans="1:23" ht="12.75">
      <c r="A144" s="17" t="str">
        <f>'Annex A'!A156</f>
        <v>Voluntary Aided</v>
      </c>
      <c r="B144" s="17"/>
      <c r="C144" s="17"/>
      <c r="D144" s="17"/>
      <c r="F144" s="17"/>
      <c r="G144" s="17"/>
      <c r="H144" s="17"/>
      <c r="I144" s="17"/>
      <c r="J144" s="17"/>
      <c r="L144" s="17"/>
      <c r="N144" s="17"/>
      <c r="P144" s="17"/>
      <c r="R144" s="17"/>
      <c r="T144" s="17"/>
      <c r="U144" s="19"/>
      <c r="V144" s="17"/>
      <c r="W144" s="17"/>
    </row>
    <row r="145" spans="1:30" ht="12.75">
      <c r="A145" s="17" t="str">
        <f>'Annex A'!A157</f>
        <v>King David Primary</v>
      </c>
      <c r="B145" s="17">
        <f>'Annex A'!B157</f>
        <v>3415200</v>
      </c>
      <c r="C145" s="19">
        <v>20013</v>
      </c>
      <c r="D145" s="19">
        <v>27783</v>
      </c>
      <c r="F145" s="19">
        <f>(C145/12*7)+(D145/12*5)</f>
        <v>23250.5</v>
      </c>
      <c r="H145" s="19">
        <v>31680</v>
      </c>
      <c r="J145" s="19">
        <f>(D145/12*7)+(H145/12*5)</f>
        <v>29406.75</v>
      </c>
      <c r="L145" s="19">
        <v>29040</v>
      </c>
      <c r="N145" s="19">
        <f t="shared" si="14"/>
        <v>30580</v>
      </c>
      <c r="P145" s="19">
        <v>27720</v>
      </c>
      <c r="R145" s="19">
        <f t="shared" si="15"/>
        <v>28490</v>
      </c>
      <c r="T145" s="19">
        <v>26400</v>
      </c>
      <c r="U145" s="19"/>
      <c r="V145" s="19">
        <f t="shared" si="16"/>
        <v>27170</v>
      </c>
      <c r="X145" s="19">
        <v>18480</v>
      </c>
      <c r="Z145" s="19">
        <f>(T145/12*7)+(X145/12*5)</f>
        <v>23100</v>
      </c>
      <c r="AB145" s="19">
        <f>'Annex A'!T157</f>
        <v>24210</v>
      </c>
      <c r="AD145" s="19">
        <f>(X145/12*7)+(AB145/12*5)</f>
        <v>20867.5</v>
      </c>
    </row>
    <row r="146" spans="1:30" ht="12.75">
      <c r="A146" s="4" t="s">
        <v>7</v>
      </c>
      <c r="B146" s="4" t="s">
        <v>7</v>
      </c>
      <c r="C146" s="4" t="s">
        <v>7</v>
      </c>
      <c r="D146" s="4" t="s">
        <v>7</v>
      </c>
      <c r="F146" s="4" t="s">
        <v>7</v>
      </c>
      <c r="H146" s="4" t="s">
        <v>7</v>
      </c>
      <c r="J146" s="4" t="s">
        <v>7</v>
      </c>
      <c r="L146" s="4" t="s">
        <v>7</v>
      </c>
      <c r="N146" s="4" t="s">
        <v>7</v>
      </c>
      <c r="P146" s="4" t="s">
        <v>7</v>
      </c>
      <c r="R146" s="4" t="s">
        <v>7</v>
      </c>
      <c r="T146" s="4" t="s">
        <v>7</v>
      </c>
      <c r="U146" s="19"/>
      <c r="V146" s="4" t="s">
        <v>7</v>
      </c>
      <c r="X146" s="4" t="s">
        <v>7</v>
      </c>
      <c r="Z146" s="4" t="s">
        <v>7</v>
      </c>
      <c r="AB146" s="4" t="s">
        <v>7</v>
      </c>
      <c r="AD146" s="4" t="s">
        <v>7</v>
      </c>
    </row>
    <row r="147" spans="1:30" ht="12.75">
      <c r="A147" s="17" t="str">
        <f>'Annex A'!A159</f>
        <v>Total All Primary &amp; Nursery Schools</v>
      </c>
      <c r="B147" s="17"/>
      <c r="C147" s="19">
        <f>SUM(C70,C79,C88,C136,C140,C141,C145)</f>
        <v>10758417</v>
      </c>
      <c r="D147" s="19">
        <f>SUM(D70,D79,D88,D136,D140,D141,D145)</f>
        <v>15195537</v>
      </c>
      <c r="F147" s="19">
        <f>SUM(F70,F79,F88,F136,F140,F141,F145)</f>
        <v>12461870.75</v>
      </c>
      <c r="H147" s="19">
        <f>SUM(H70,H79,H88,H136,H140,H141,H145)</f>
        <v>15770700</v>
      </c>
      <c r="J147" s="19">
        <f>SUM(J70,J79,J88,J136,J140,J141,J145)</f>
        <v>15460909.5</v>
      </c>
      <c r="L147" s="19">
        <f>SUM(L70,L79,L88,L136,L140,L141,L145)</f>
        <v>15981240</v>
      </c>
      <c r="N147" s="19">
        <f>SUM(N70,N79,N88,N136,N140,N141,N145)</f>
        <v>15978050</v>
      </c>
      <c r="P147" s="19">
        <f>SUM(P70,P79,P88,P136,P140,P141,P145)</f>
        <v>15700080</v>
      </c>
      <c r="R147" s="19">
        <f>SUM(R70,R79,R88,R136,R140,R141,R145)</f>
        <v>15864090</v>
      </c>
      <c r="T147" s="19">
        <f>SUM(T70,T79,T88,T136,T140,T141,T145)</f>
        <v>15676320</v>
      </c>
      <c r="U147" s="19"/>
      <c r="V147" s="19">
        <f>SUM(V70,V79,V88,V136,V140,V141,V145)</f>
        <v>15690180</v>
      </c>
      <c r="X147" s="19">
        <f>SUM(X70,X79,X88,X136,X140,X141,X145)</f>
        <v>15240060</v>
      </c>
      <c r="Z147" s="19">
        <f>SUM(Z70,Z79,Z88,Z136,Z140,Z141,Z145)</f>
        <v>15494545</v>
      </c>
      <c r="AB147" s="19">
        <f>SUM(AB70,AB79,AB88,AB136,AB140,AB141,AB145)</f>
        <v>15507177.5</v>
      </c>
      <c r="AD147" s="19">
        <f>SUM(AD70,AD79,AD88,AD136,AD140,AD141,AD145)</f>
        <v>15351358.958333338</v>
      </c>
    </row>
    <row r="148" spans="1:30" ht="12.75">
      <c r="A148" s="4" t="s">
        <v>7</v>
      </c>
      <c r="B148" s="4" t="s">
        <v>7</v>
      </c>
      <c r="C148" s="4" t="s">
        <v>7</v>
      </c>
      <c r="D148" s="4" t="s">
        <v>7</v>
      </c>
      <c r="F148" s="4" t="s">
        <v>7</v>
      </c>
      <c r="H148" s="4" t="s">
        <v>7</v>
      </c>
      <c r="J148" s="4" t="s">
        <v>7</v>
      </c>
      <c r="L148" s="4" t="s">
        <v>7</v>
      </c>
      <c r="N148" s="4" t="s">
        <v>7</v>
      </c>
      <c r="P148" s="4" t="s">
        <v>7</v>
      </c>
      <c r="R148" s="4" t="s">
        <v>7</v>
      </c>
      <c r="T148" s="4" t="s">
        <v>7</v>
      </c>
      <c r="U148" s="19"/>
      <c r="V148" s="4" t="s">
        <v>7</v>
      </c>
      <c r="X148" s="4" t="s">
        <v>7</v>
      </c>
      <c r="Z148" s="4" t="s">
        <v>7</v>
      </c>
      <c r="AB148" s="4" t="s">
        <v>7</v>
      </c>
      <c r="AD148" s="4" t="s">
        <v>7</v>
      </c>
    </row>
    <row r="149" spans="1:22" ht="12.75">
      <c r="A149" s="17" t="str">
        <f>'Annex A'!A161</f>
        <v>Community Comprehensive</v>
      </c>
      <c r="B149" s="17"/>
      <c r="C149" s="17"/>
      <c r="D149" s="17"/>
      <c r="F149" s="17"/>
      <c r="H149" s="17"/>
      <c r="J149" s="17"/>
      <c r="L149" s="17"/>
      <c r="N149" s="17"/>
      <c r="P149" s="17"/>
      <c r="R149" s="17"/>
      <c r="T149" s="17"/>
      <c r="U149" s="19"/>
      <c r="V149" s="17"/>
    </row>
    <row r="150" spans="1:22" ht="12.75">
      <c r="A150" s="17"/>
      <c r="B150" s="17"/>
      <c r="C150" s="17"/>
      <c r="D150" s="17"/>
      <c r="F150" s="17"/>
      <c r="H150" s="17"/>
      <c r="J150" s="17"/>
      <c r="L150" s="17"/>
      <c r="N150" s="17"/>
      <c r="P150" s="17"/>
      <c r="R150" s="17"/>
      <c r="T150" s="17"/>
      <c r="U150" s="19"/>
      <c r="V150" s="17"/>
    </row>
    <row r="151" spans="1:30" ht="12.75">
      <c r="A151" s="17" t="str">
        <f>'Annex A'!A163</f>
        <v>The Alsop High</v>
      </c>
      <c r="B151" s="17">
        <f>'Annex A'!B163</f>
        <v>3414421</v>
      </c>
      <c r="C151" s="19">
        <v>801900</v>
      </c>
      <c r="D151" s="19">
        <v>787270</v>
      </c>
      <c r="F151" s="19">
        <f aca="true" t="shared" si="17" ref="F151:F156">(C151/12*7)+(D151/12*5)</f>
        <v>795804.1666666666</v>
      </c>
      <c r="H151" s="19">
        <v>725092.4999999997</v>
      </c>
      <c r="J151" s="19">
        <f aca="true" t="shared" si="18" ref="J151:J156">(D151/12*7)+(H151/12*5)</f>
        <v>761362.7083333333</v>
      </c>
      <c r="L151" s="19">
        <v>744260</v>
      </c>
      <c r="N151" s="19">
        <f t="shared" si="14"/>
        <v>733078.958333333</v>
      </c>
      <c r="P151" s="19">
        <v>788205</v>
      </c>
      <c r="R151" s="19">
        <f t="shared" si="15"/>
        <v>762570.4166666666</v>
      </c>
      <c r="T151" s="19">
        <v>824670</v>
      </c>
      <c r="U151" s="19"/>
      <c r="V151" s="19">
        <f t="shared" si="16"/>
        <v>803398.75</v>
      </c>
      <c r="X151" s="19">
        <v>812515</v>
      </c>
      <c r="Z151" s="19">
        <f aca="true" t="shared" si="19" ref="Z151:Z156">(T151/12*7)+(X151/12*5)</f>
        <v>819605.4166666666</v>
      </c>
      <c r="AB151" s="19">
        <f>'Annex A'!T163</f>
        <v>818435</v>
      </c>
      <c r="AD151" s="19">
        <f aca="true" t="shared" si="20" ref="AD151:AD156">(X151/12*7)+(AB151/12*5)</f>
        <v>814981.6666666667</v>
      </c>
    </row>
    <row r="152" spans="1:30" ht="12.75">
      <c r="A152" s="17" t="str">
        <f>'Annex A'!A164</f>
        <v>Broadgreen International</v>
      </c>
      <c r="B152" s="17">
        <f>'Annex A'!B164</f>
        <v>3414425</v>
      </c>
      <c r="C152" s="19">
        <v>656100</v>
      </c>
      <c r="D152" s="19">
        <v>629722.5</v>
      </c>
      <c r="F152" s="19">
        <f t="shared" si="17"/>
        <v>645109.375</v>
      </c>
      <c r="H152" s="19">
        <v>626917.5000000006</v>
      </c>
      <c r="J152" s="19">
        <f t="shared" si="18"/>
        <v>628553.7500000002</v>
      </c>
      <c r="L152" s="19">
        <v>615230</v>
      </c>
      <c r="N152" s="19">
        <f t="shared" si="14"/>
        <v>622047.7083333337</v>
      </c>
      <c r="P152" s="19">
        <v>671330</v>
      </c>
      <c r="R152" s="19">
        <f t="shared" si="15"/>
        <v>638605</v>
      </c>
      <c r="T152" s="19">
        <v>633930</v>
      </c>
      <c r="U152" s="19"/>
      <c r="V152" s="19">
        <f t="shared" si="16"/>
        <v>655746.6666666666</v>
      </c>
      <c r="X152" s="19">
        <v>629255</v>
      </c>
      <c r="Z152" s="19">
        <f t="shared" si="19"/>
        <v>631982.0833333333</v>
      </c>
      <c r="AB152" s="19">
        <f>'Annex A'!T164</f>
        <v>620750</v>
      </c>
      <c r="AD152" s="19">
        <f t="shared" si="20"/>
        <v>625711.25</v>
      </c>
    </row>
    <row r="153" spans="1:30" ht="12.75">
      <c r="A153" s="17" t="str">
        <f>'Annex A'!A165</f>
        <v>Calderstones</v>
      </c>
      <c r="B153" s="17">
        <f>'Annex A'!B165</f>
        <v>3414427</v>
      </c>
      <c r="C153" s="19">
        <v>403200</v>
      </c>
      <c r="D153" s="19">
        <v>404855</v>
      </c>
      <c r="F153" s="19">
        <f t="shared" si="17"/>
        <v>403889.5833333333</v>
      </c>
      <c r="H153" s="19">
        <v>401115.00000000023</v>
      </c>
      <c r="J153" s="19">
        <f t="shared" si="18"/>
        <v>403296.66666666674</v>
      </c>
      <c r="L153" s="19">
        <v>376805</v>
      </c>
      <c r="N153" s="19">
        <f t="shared" si="14"/>
        <v>390985.8333333335</v>
      </c>
      <c r="P153" s="19">
        <v>414205</v>
      </c>
      <c r="R153" s="19">
        <f t="shared" si="15"/>
        <v>392388.3333333334</v>
      </c>
      <c r="T153" s="19">
        <v>445995</v>
      </c>
      <c r="U153" s="19"/>
      <c r="V153" s="19">
        <f t="shared" si="16"/>
        <v>427450.8333333334</v>
      </c>
      <c r="X153" s="19">
        <v>451605</v>
      </c>
      <c r="Z153" s="19">
        <f t="shared" si="19"/>
        <v>448332.5</v>
      </c>
      <c r="AB153" s="19">
        <f>'Annex A'!T165</f>
        <v>435480</v>
      </c>
      <c r="AD153" s="19">
        <f t="shared" si="20"/>
        <v>444886.25</v>
      </c>
    </row>
    <row r="154" spans="1:30" ht="12.75">
      <c r="A154" s="17" t="str">
        <f>'Annex A'!A166</f>
        <v>Fazakerley High</v>
      </c>
      <c r="B154" s="17">
        <f>'Annex A'!B166</f>
        <v>3414420</v>
      </c>
      <c r="C154" s="19">
        <v>310500</v>
      </c>
      <c r="D154" s="19">
        <v>304342.5</v>
      </c>
      <c r="F154" s="19">
        <f t="shared" si="17"/>
        <v>307934.375</v>
      </c>
      <c r="H154" s="19">
        <v>296395.00000000006</v>
      </c>
      <c r="J154" s="19">
        <f t="shared" si="18"/>
        <v>301031.0416666667</v>
      </c>
      <c r="L154" s="19">
        <v>326315</v>
      </c>
      <c r="N154" s="19">
        <f t="shared" si="14"/>
        <v>308861.66666666674</v>
      </c>
      <c r="P154" s="19">
        <v>384285</v>
      </c>
      <c r="R154" s="19">
        <f t="shared" si="15"/>
        <v>350469.1666666667</v>
      </c>
      <c r="T154" s="19">
        <v>381480</v>
      </c>
      <c r="U154" s="19"/>
      <c r="V154" s="19">
        <f t="shared" si="16"/>
        <v>383116.25</v>
      </c>
      <c r="X154" s="19">
        <v>396440</v>
      </c>
      <c r="Z154" s="19">
        <f t="shared" si="19"/>
        <v>387713.3333333333</v>
      </c>
      <c r="AB154" s="19">
        <f>'Annex A'!T166</f>
        <v>424020</v>
      </c>
      <c r="AD154" s="19">
        <f t="shared" si="20"/>
        <v>407931.6666666666</v>
      </c>
    </row>
    <row r="155" spans="1:30" ht="12.75">
      <c r="A155" s="17" t="str">
        <f>'Annex A'!A167</f>
        <v>Gateacre Community Comprehensive</v>
      </c>
      <c r="B155" s="17">
        <f>'Annex A'!B167</f>
        <v>3414429</v>
      </c>
      <c r="C155" s="19">
        <v>453600</v>
      </c>
      <c r="D155" s="19">
        <v>489005</v>
      </c>
      <c r="F155" s="19">
        <f t="shared" si="17"/>
        <v>468352.0833333333</v>
      </c>
      <c r="H155" s="19">
        <v>497420</v>
      </c>
      <c r="J155" s="19">
        <f t="shared" si="18"/>
        <v>492511.24999999994</v>
      </c>
      <c r="L155" s="19">
        <v>476850</v>
      </c>
      <c r="N155" s="19">
        <f t="shared" si="14"/>
        <v>488849.1666666666</v>
      </c>
      <c r="P155" s="19">
        <v>481525</v>
      </c>
      <c r="R155" s="19">
        <f t="shared" si="15"/>
        <v>478797.9166666667</v>
      </c>
      <c r="T155" s="19">
        <v>499290</v>
      </c>
      <c r="U155" s="19"/>
      <c r="V155" s="19">
        <f t="shared" si="16"/>
        <v>488927.0833333334</v>
      </c>
      <c r="X155" s="19">
        <v>458150</v>
      </c>
      <c r="Z155" s="19">
        <f t="shared" si="19"/>
        <v>482148.3333333333</v>
      </c>
      <c r="AB155" s="19">
        <f>'Annex A'!T167</f>
        <v>477977.5</v>
      </c>
      <c r="AD155" s="19">
        <f t="shared" si="20"/>
        <v>466411.4583333333</v>
      </c>
    </row>
    <row r="156" spans="1:30" ht="12.75">
      <c r="A156" s="17" t="str">
        <f>'Annex A'!A168</f>
        <v>Holly Lodge Girls College</v>
      </c>
      <c r="B156" s="17">
        <f>'Annex A'!B168</f>
        <v>3414404</v>
      </c>
      <c r="C156" s="19">
        <v>363600</v>
      </c>
      <c r="D156" s="19">
        <v>314160</v>
      </c>
      <c r="F156" s="19">
        <f t="shared" si="17"/>
        <v>343000</v>
      </c>
      <c r="H156" s="19">
        <v>306212.5</v>
      </c>
      <c r="J156" s="19">
        <f t="shared" si="18"/>
        <v>310848.5416666666</v>
      </c>
      <c r="L156" s="19">
        <v>326315</v>
      </c>
      <c r="N156" s="19">
        <f t="shared" si="14"/>
        <v>314588.5416666666</v>
      </c>
      <c r="P156" s="19">
        <v>345015</v>
      </c>
      <c r="R156" s="19">
        <f t="shared" si="15"/>
        <v>334106.6666666667</v>
      </c>
      <c r="T156" s="19">
        <v>373065</v>
      </c>
      <c r="U156" s="19"/>
      <c r="V156" s="19">
        <f t="shared" si="16"/>
        <v>356702.5</v>
      </c>
      <c r="X156" s="19">
        <v>391765</v>
      </c>
      <c r="Z156" s="19">
        <f t="shared" si="19"/>
        <v>380856.6666666666</v>
      </c>
      <c r="AB156" s="19">
        <f>'Annex A'!T168</f>
        <v>445985</v>
      </c>
      <c r="AD156" s="19">
        <f t="shared" si="20"/>
        <v>414356.6666666666</v>
      </c>
    </row>
    <row r="157" spans="1:30" ht="12.75">
      <c r="A157" s="4" t="s">
        <v>7</v>
      </c>
      <c r="B157" s="4" t="s">
        <v>7</v>
      </c>
      <c r="C157" s="4" t="s">
        <v>7</v>
      </c>
      <c r="D157" s="4" t="s">
        <v>7</v>
      </c>
      <c r="F157" s="4" t="s">
        <v>7</v>
      </c>
      <c r="H157" s="4" t="s">
        <v>7</v>
      </c>
      <c r="J157" s="4" t="s">
        <v>7</v>
      </c>
      <c r="L157" s="4" t="s">
        <v>7</v>
      </c>
      <c r="N157" s="4" t="s">
        <v>7</v>
      </c>
      <c r="P157" s="4" t="s">
        <v>7</v>
      </c>
      <c r="R157" s="4" t="s">
        <v>7</v>
      </c>
      <c r="T157" s="4" t="s">
        <v>7</v>
      </c>
      <c r="U157" s="19"/>
      <c r="V157" s="4" t="s">
        <v>7</v>
      </c>
      <c r="X157" s="4" t="s">
        <v>7</v>
      </c>
      <c r="Z157" s="4" t="s">
        <v>7</v>
      </c>
      <c r="AB157" s="4" t="s">
        <v>7</v>
      </c>
      <c r="AD157" s="4" t="s">
        <v>7</v>
      </c>
    </row>
    <row r="158" spans="1:30" ht="12.75">
      <c r="A158" s="17" t="str">
        <f>'Annex A'!A170</f>
        <v>Total Community Comprehensive:</v>
      </c>
      <c r="B158" s="17"/>
      <c r="C158" s="19">
        <f>SUM(C151:C156)</f>
        <v>2988900</v>
      </c>
      <c r="D158" s="19">
        <f>SUM(D151:D156)</f>
        <v>2929355</v>
      </c>
      <c r="F158" s="19">
        <f>SUM(F151:F156)</f>
        <v>2964089.5833333335</v>
      </c>
      <c r="H158" s="19">
        <f>SUM(H151:H156)</f>
        <v>2853152.5000000005</v>
      </c>
      <c r="J158" s="19">
        <f>SUM(J151:J156)</f>
        <v>2897603.9583333335</v>
      </c>
      <c r="L158" s="19">
        <f>SUM(L151:L156)</f>
        <v>2865775</v>
      </c>
      <c r="N158" s="19">
        <f>SUM(N151:N156)</f>
        <v>2858411.875</v>
      </c>
      <c r="P158" s="19">
        <f>SUM(P151:P156)</f>
        <v>3084565</v>
      </c>
      <c r="R158" s="19">
        <f>SUM(R151:R156)</f>
        <v>2956937.4999999995</v>
      </c>
      <c r="T158" s="19">
        <f>SUM(T151:T156)</f>
        <v>3158430</v>
      </c>
      <c r="U158" s="19"/>
      <c r="V158" s="19">
        <f>SUM(V151:V156)</f>
        <v>3115342.0833333335</v>
      </c>
      <c r="X158" s="19">
        <f>SUM(X151:X156)</f>
        <v>3139730</v>
      </c>
      <c r="Z158" s="19">
        <f>SUM(Z151:Z156)</f>
        <v>3150638.3333333335</v>
      </c>
      <c r="AB158" s="19">
        <f>SUM(AB151:AB156)</f>
        <v>3222647.5</v>
      </c>
      <c r="AD158" s="19">
        <f>SUM(AD151:AD156)</f>
        <v>3174278.9583333335</v>
      </c>
    </row>
    <row r="159" spans="1:30" ht="12.75">
      <c r="A159" s="4" t="s">
        <v>7</v>
      </c>
      <c r="B159" s="4" t="s">
        <v>7</v>
      </c>
      <c r="C159" s="4" t="s">
        <v>7</v>
      </c>
      <c r="D159" s="4" t="s">
        <v>7</v>
      </c>
      <c r="F159" s="4" t="s">
        <v>7</v>
      </c>
      <c r="H159" s="4" t="s">
        <v>7</v>
      </c>
      <c r="J159" s="4" t="s">
        <v>7</v>
      </c>
      <c r="L159" s="4" t="s">
        <v>7</v>
      </c>
      <c r="N159" s="4" t="s">
        <v>7</v>
      </c>
      <c r="P159" s="4" t="s">
        <v>7</v>
      </c>
      <c r="R159" s="4" t="s">
        <v>7</v>
      </c>
      <c r="T159" s="4" t="s">
        <v>7</v>
      </c>
      <c r="U159" s="19"/>
      <c r="V159" s="4" t="s">
        <v>7</v>
      </c>
      <c r="X159" s="4" t="s">
        <v>7</v>
      </c>
      <c r="Z159" s="4" t="s">
        <v>7</v>
      </c>
      <c r="AB159" s="4" t="s">
        <v>7</v>
      </c>
      <c r="AD159" s="4" t="s">
        <v>7</v>
      </c>
    </row>
    <row r="160" spans="1:22" ht="12.75">
      <c r="A160" s="17" t="str">
        <f>'Annex A'!A172</f>
        <v>Voluntary Secondary Schools</v>
      </c>
      <c r="B160" s="17"/>
      <c r="C160" s="17"/>
      <c r="D160" s="17"/>
      <c r="F160" s="17"/>
      <c r="H160" s="17"/>
      <c r="J160" s="17"/>
      <c r="L160" s="17"/>
      <c r="N160" s="17"/>
      <c r="P160" s="17"/>
      <c r="R160" s="17"/>
      <c r="T160" s="17"/>
      <c r="U160" s="19"/>
      <c r="V160" s="17"/>
    </row>
    <row r="161" spans="1:22" ht="12.75">
      <c r="A161" s="17" t="str">
        <f>'Annex A'!A173</f>
        <v>C of E High</v>
      </c>
      <c r="B161" s="17"/>
      <c r="C161" s="17"/>
      <c r="D161" s="17"/>
      <c r="F161" s="17"/>
      <c r="H161" s="17"/>
      <c r="J161" s="17"/>
      <c r="L161" s="17"/>
      <c r="N161" s="17"/>
      <c r="P161" s="17"/>
      <c r="R161" s="17"/>
      <c r="T161" s="17"/>
      <c r="U161" s="19"/>
      <c r="V161" s="17"/>
    </row>
    <row r="162" spans="1:30" ht="12.75">
      <c r="A162" s="17" t="str">
        <f>'Annex A'!A174</f>
        <v>Archbishop Blanch C of E VA High</v>
      </c>
      <c r="B162" s="17">
        <f>'Annex A'!B174</f>
        <v>3414781</v>
      </c>
      <c r="C162" s="19">
        <v>143100</v>
      </c>
      <c r="D162" s="19">
        <v>149600</v>
      </c>
      <c r="F162" s="19">
        <f>(C162/12*7)+(D162/12*5)</f>
        <v>145808.3333333333</v>
      </c>
      <c r="H162" s="19">
        <v>167365</v>
      </c>
      <c r="J162" s="19">
        <f>(D162/12*7)+(H162/12*5)</f>
        <v>157002.0833333333</v>
      </c>
      <c r="L162" s="19">
        <v>189805</v>
      </c>
      <c r="N162" s="19">
        <f t="shared" si="14"/>
        <v>176715</v>
      </c>
      <c r="P162" s="19">
        <v>182325</v>
      </c>
      <c r="R162" s="19">
        <f t="shared" si="15"/>
        <v>186688.33333333334</v>
      </c>
      <c r="T162" s="19">
        <v>179520</v>
      </c>
      <c r="U162" s="19"/>
      <c r="V162" s="19">
        <f t="shared" si="16"/>
        <v>181156.25</v>
      </c>
      <c r="X162" s="19">
        <v>158950</v>
      </c>
      <c r="Z162" s="19">
        <f>(T162/12*7)+(X162/12*5)</f>
        <v>170949.1666666667</v>
      </c>
      <c r="AB162" s="19">
        <f>'Annex A'!T174</f>
        <v>178585</v>
      </c>
      <c r="AD162" s="19">
        <f>(X162/12*7)+(AB162/12*5)</f>
        <v>167131.25</v>
      </c>
    </row>
    <row r="163" spans="1:30" ht="12.75">
      <c r="A163" s="17" t="str">
        <f>'Annex A'!A175</f>
        <v>St Hilda's C of E High</v>
      </c>
      <c r="B163" s="17">
        <f>'Annex A'!B175</f>
        <v>3415403</v>
      </c>
      <c r="C163" s="19">
        <v>153900</v>
      </c>
      <c r="D163" s="19">
        <v>161287.5</v>
      </c>
      <c r="F163" s="19">
        <f>(C163/12*7)+(D163/12*5)</f>
        <v>156978.125</v>
      </c>
      <c r="H163" s="19">
        <v>165495</v>
      </c>
      <c r="J163" s="19">
        <f>(D163/12*7)+(H163/12*5)</f>
        <v>163040.625</v>
      </c>
      <c r="L163" s="19">
        <v>169235</v>
      </c>
      <c r="N163" s="19">
        <f t="shared" si="14"/>
        <v>167053.3333333333</v>
      </c>
      <c r="P163" s="19">
        <v>145860</v>
      </c>
      <c r="R163" s="19">
        <f t="shared" si="15"/>
        <v>159495.41666666666</v>
      </c>
      <c r="T163" s="19">
        <v>147730</v>
      </c>
      <c r="U163" s="19"/>
      <c r="V163" s="19">
        <f t="shared" si="16"/>
        <v>146639.1666666667</v>
      </c>
      <c r="X163" s="19">
        <v>128095</v>
      </c>
      <c r="Z163" s="19">
        <f>(T163/12*7)+(X163/12*5)</f>
        <v>139548.75</v>
      </c>
      <c r="AB163" s="19">
        <f>'Annex A'!T175</f>
        <v>121285</v>
      </c>
      <c r="AD163" s="19">
        <f>(X163/12*7)+(AB163/12*5)</f>
        <v>125257.50000000001</v>
      </c>
    </row>
    <row r="164" spans="1:30" ht="12.75">
      <c r="A164" s="4" t="s">
        <v>7</v>
      </c>
      <c r="B164" s="4" t="s">
        <v>7</v>
      </c>
      <c r="C164" s="4" t="s">
        <v>7</v>
      </c>
      <c r="D164" s="4" t="s">
        <v>7</v>
      </c>
      <c r="F164" s="4" t="s">
        <v>7</v>
      </c>
      <c r="H164" s="4" t="s">
        <v>7</v>
      </c>
      <c r="J164" s="4" t="s">
        <v>7</v>
      </c>
      <c r="L164" s="4" t="s">
        <v>7</v>
      </c>
      <c r="N164" s="4" t="s">
        <v>7</v>
      </c>
      <c r="P164" s="4" t="s">
        <v>7</v>
      </c>
      <c r="R164" s="4" t="s">
        <v>7</v>
      </c>
      <c r="T164" s="4" t="s">
        <v>7</v>
      </c>
      <c r="U164" s="19"/>
      <c r="V164" s="4" t="s">
        <v>7</v>
      </c>
      <c r="X164" s="4" t="s">
        <v>7</v>
      </c>
      <c r="Z164" s="4" t="s">
        <v>7</v>
      </c>
      <c r="AB164" s="4" t="s">
        <v>7</v>
      </c>
      <c r="AD164" s="4" t="s">
        <v>7</v>
      </c>
    </row>
    <row r="165" spans="1:30" ht="12.75">
      <c r="A165" s="17" t="str">
        <f>'Annex A'!A177</f>
        <v>Total C of E High:</v>
      </c>
      <c r="B165" s="17"/>
      <c r="C165" s="19">
        <f>SUM(C162:C163)</f>
        <v>297000</v>
      </c>
      <c r="D165" s="19">
        <f>SUM(D162:D163)</f>
        <v>310887.5</v>
      </c>
      <c r="F165" s="19">
        <f>SUM(F162:F163)</f>
        <v>302786.4583333333</v>
      </c>
      <c r="H165" s="19">
        <f>SUM(H162:H163)</f>
        <v>332860</v>
      </c>
      <c r="J165" s="19">
        <f>SUM(J162:J163)</f>
        <v>320042.7083333333</v>
      </c>
      <c r="L165" s="19">
        <f>SUM(L162:L163)</f>
        <v>359040</v>
      </c>
      <c r="N165" s="19">
        <f>SUM(N162:N163)</f>
        <v>343768.3333333333</v>
      </c>
      <c r="P165" s="19">
        <f>SUM(P162:P163)</f>
        <v>328185</v>
      </c>
      <c r="R165" s="19">
        <f>SUM(R162:R163)</f>
        <v>346183.75</v>
      </c>
      <c r="T165" s="19">
        <f>SUM(T162:T163)</f>
        <v>327250</v>
      </c>
      <c r="U165" s="19"/>
      <c r="V165" s="19">
        <f>SUM(V162:V163)</f>
        <v>327795.4166666667</v>
      </c>
      <c r="X165" s="19">
        <f>SUM(X162:X163)</f>
        <v>287045</v>
      </c>
      <c r="Z165" s="19">
        <f>SUM(Z162:Z163)</f>
        <v>310497.9166666667</v>
      </c>
      <c r="AB165" s="19">
        <f>SUM(AB162:AB163)</f>
        <v>299870</v>
      </c>
      <c r="AD165" s="19">
        <f>SUM(AD162:AD163)</f>
        <v>292388.75</v>
      </c>
    </row>
    <row r="166" spans="1:30" ht="12.75">
      <c r="A166" s="4" t="s">
        <v>7</v>
      </c>
      <c r="B166" s="4" t="s">
        <v>7</v>
      </c>
      <c r="C166" s="4" t="s">
        <v>7</v>
      </c>
      <c r="D166" s="4" t="s">
        <v>7</v>
      </c>
      <c r="F166" s="4" t="s">
        <v>7</v>
      </c>
      <c r="H166" s="4" t="s">
        <v>7</v>
      </c>
      <c r="J166" s="4" t="s">
        <v>7</v>
      </c>
      <c r="L166" s="4" t="s">
        <v>7</v>
      </c>
      <c r="N166" s="4" t="s">
        <v>7</v>
      </c>
      <c r="P166" s="4" t="s">
        <v>7</v>
      </c>
      <c r="R166" s="4" t="s">
        <v>7</v>
      </c>
      <c r="T166" s="4" t="s">
        <v>7</v>
      </c>
      <c r="U166" s="19"/>
      <c r="V166" s="4" t="s">
        <v>7</v>
      </c>
      <c r="X166" s="4" t="s">
        <v>7</v>
      </c>
      <c r="Z166" s="4" t="s">
        <v>7</v>
      </c>
      <c r="AB166" s="4" t="s">
        <v>7</v>
      </c>
      <c r="AD166" s="4" t="s">
        <v>7</v>
      </c>
    </row>
    <row r="167" spans="1:23" ht="12.75">
      <c r="A167" s="17" t="str">
        <f>'Annex A'!A179</f>
        <v>Voluntary Secondary Schools</v>
      </c>
      <c r="B167" s="17"/>
      <c r="C167" s="17"/>
      <c r="D167" s="17"/>
      <c r="F167" s="17"/>
      <c r="H167" s="17"/>
      <c r="J167" s="17"/>
      <c r="L167" s="17"/>
      <c r="N167" s="17"/>
      <c r="P167" s="17"/>
      <c r="R167" s="17"/>
      <c r="T167" s="17"/>
      <c r="U167" s="19"/>
      <c r="V167" s="17"/>
      <c r="W167" s="17"/>
    </row>
    <row r="168" spans="1:23" ht="12.75">
      <c r="A168" s="17" t="str">
        <f>'Annex A'!A180</f>
        <v>Voluntary Aided High</v>
      </c>
      <c r="B168" s="17"/>
      <c r="C168" s="17"/>
      <c r="D168" s="17"/>
      <c r="F168" s="17"/>
      <c r="H168" s="17"/>
      <c r="J168" s="17"/>
      <c r="L168" s="17"/>
      <c r="N168" s="17"/>
      <c r="P168" s="17"/>
      <c r="R168" s="17"/>
      <c r="T168" s="17"/>
      <c r="U168" s="19"/>
      <c r="V168" s="17"/>
      <c r="W168" s="17"/>
    </row>
    <row r="169" spans="1:30" ht="12.75">
      <c r="A169" s="17" t="str">
        <f>'Annex A'!A181</f>
        <v>King David High</v>
      </c>
      <c r="B169" s="17">
        <f>'Annex A'!B181</f>
        <v>3414690</v>
      </c>
      <c r="C169" s="19">
        <v>32400</v>
      </c>
      <c r="D169" s="19">
        <v>28985</v>
      </c>
      <c r="F169" s="19">
        <f>(C169/12*7)+(D169/12*5)</f>
        <v>30977.083333333332</v>
      </c>
      <c r="H169" s="19">
        <v>24310</v>
      </c>
      <c r="J169" s="19">
        <f>(D169/12*7)+(H169/12*5)</f>
        <v>27037.08333333333</v>
      </c>
      <c r="L169" s="19">
        <v>29920</v>
      </c>
      <c r="N169" s="19">
        <f t="shared" si="14"/>
        <v>26647.5</v>
      </c>
      <c r="P169" s="19">
        <v>32725</v>
      </c>
      <c r="R169" s="19">
        <f t="shared" si="15"/>
        <v>31088.750000000004</v>
      </c>
      <c r="T169" s="19">
        <v>37400</v>
      </c>
      <c r="U169" s="19"/>
      <c r="V169" s="19">
        <f t="shared" si="16"/>
        <v>34672.91666666667</v>
      </c>
      <c r="X169" s="19">
        <v>46750</v>
      </c>
      <c r="Z169" s="19">
        <f>(T169/12*7)+(X169/12*5)</f>
        <v>41295.83333333333</v>
      </c>
      <c r="AB169" s="19">
        <f>'Annex A'!T181</f>
        <v>51570</v>
      </c>
      <c r="AD169" s="19">
        <f>(X169/12*7)+(AB169/12*5)</f>
        <v>48758.333333333336</v>
      </c>
    </row>
    <row r="170" spans="1:30" ht="12.75">
      <c r="A170" s="4" t="s">
        <v>7</v>
      </c>
      <c r="B170" s="4" t="s">
        <v>7</v>
      </c>
      <c r="C170" s="4" t="s">
        <v>7</v>
      </c>
      <c r="D170" s="4" t="s">
        <v>7</v>
      </c>
      <c r="F170" s="4" t="s">
        <v>7</v>
      </c>
      <c r="H170" s="4" t="s">
        <v>7</v>
      </c>
      <c r="J170" s="4" t="s">
        <v>7</v>
      </c>
      <c r="L170" s="4" t="s">
        <v>7</v>
      </c>
      <c r="N170" s="4" t="s">
        <v>7</v>
      </c>
      <c r="P170" s="4" t="s">
        <v>7</v>
      </c>
      <c r="R170" s="4" t="s">
        <v>7</v>
      </c>
      <c r="T170" s="4" t="s">
        <v>7</v>
      </c>
      <c r="U170" s="19"/>
      <c r="V170" s="4" t="s">
        <v>7</v>
      </c>
      <c r="X170" s="4" t="s">
        <v>7</v>
      </c>
      <c r="Z170" s="4" t="s">
        <v>7</v>
      </c>
      <c r="AB170" s="4" t="s">
        <v>7</v>
      </c>
      <c r="AD170" s="4" t="s">
        <v>7</v>
      </c>
    </row>
    <row r="171" spans="1:30" ht="12.75">
      <c r="A171" s="17" t="str">
        <f>'Annex A'!A183</f>
        <v>Total Voluntary Aided High</v>
      </c>
      <c r="B171" s="17"/>
      <c r="C171" s="19">
        <f>SUM(C169)</f>
        <v>32400</v>
      </c>
      <c r="D171" s="19">
        <f>SUM(D169)</f>
        <v>28985</v>
      </c>
      <c r="F171" s="19">
        <f>SUM(F169)</f>
        <v>30977.083333333332</v>
      </c>
      <c r="H171" s="19">
        <f>SUM(H169)</f>
        <v>24310</v>
      </c>
      <c r="J171" s="19">
        <f>SUM(J169)</f>
        <v>27037.08333333333</v>
      </c>
      <c r="L171" s="19">
        <f>SUM(L169)</f>
        <v>29920</v>
      </c>
      <c r="N171" s="19">
        <f>SUM(N169)</f>
        <v>26647.5</v>
      </c>
      <c r="P171" s="19">
        <f>SUM(P169)</f>
        <v>32725</v>
      </c>
      <c r="R171" s="19">
        <f>SUM(R169)</f>
        <v>31088.750000000004</v>
      </c>
      <c r="T171" s="19">
        <f>SUM(T169)</f>
        <v>37400</v>
      </c>
      <c r="U171" s="19"/>
      <c r="V171" s="19">
        <f>SUM(V169)</f>
        <v>34672.91666666667</v>
      </c>
      <c r="X171" s="19">
        <f>SUM(X169)</f>
        <v>46750</v>
      </c>
      <c r="Z171" s="19">
        <f>SUM(Z169)</f>
        <v>41295.83333333333</v>
      </c>
      <c r="AB171" s="19">
        <f>SUM(AB169)</f>
        <v>51570</v>
      </c>
      <c r="AD171" s="19">
        <f>SUM(AD169)</f>
        <v>48758.333333333336</v>
      </c>
    </row>
    <row r="172" spans="1:30" ht="12.75">
      <c r="A172" s="4" t="s">
        <v>7</v>
      </c>
      <c r="B172" s="4" t="s">
        <v>7</v>
      </c>
      <c r="C172" s="4" t="s">
        <v>7</v>
      </c>
      <c r="D172" s="4" t="s">
        <v>7</v>
      </c>
      <c r="F172" s="4" t="s">
        <v>7</v>
      </c>
      <c r="H172" s="4" t="s">
        <v>7</v>
      </c>
      <c r="J172" s="4" t="s">
        <v>7</v>
      </c>
      <c r="L172" s="4" t="s">
        <v>7</v>
      </c>
      <c r="N172" s="4" t="s">
        <v>7</v>
      </c>
      <c r="P172" s="4" t="s">
        <v>7</v>
      </c>
      <c r="R172" s="4" t="s">
        <v>7</v>
      </c>
      <c r="T172" s="4" t="s">
        <v>7</v>
      </c>
      <c r="U172" s="19"/>
      <c r="V172" s="4" t="s">
        <v>7</v>
      </c>
      <c r="X172" s="4" t="s">
        <v>7</v>
      </c>
      <c r="Z172" s="4" t="s">
        <v>7</v>
      </c>
      <c r="AB172" s="4" t="s">
        <v>7</v>
      </c>
      <c r="AD172" s="4" t="s">
        <v>7</v>
      </c>
    </row>
    <row r="173" spans="1:22" ht="12.75">
      <c r="A173" s="17" t="str">
        <f>'Annex A'!A185</f>
        <v>Voluntary Secondary Schools</v>
      </c>
      <c r="B173" s="17"/>
      <c r="C173" s="17"/>
      <c r="D173" s="17"/>
      <c r="F173" s="17"/>
      <c r="H173" s="17"/>
      <c r="J173" s="17"/>
      <c r="L173" s="17"/>
      <c r="N173" s="17"/>
      <c r="P173" s="17"/>
      <c r="R173" s="17"/>
      <c r="T173" s="17"/>
      <c r="U173" s="19"/>
      <c r="V173" s="17"/>
    </row>
    <row r="174" spans="1:22" ht="12.75">
      <c r="A174" s="17" t="str">
        <f>'Annex A'!A186</f>
        <v>Catholic High</v>
      </c>
      <c r="B174" s="17"/>
      <c r="C174" s="17"/>
      <c r="D174" s="17"/>
      <c r="F174" s="17"/>
      <c r="H174" s="17"/>
      <c r="J174" s="17"/>
      <c r="L174" s="17"/>
      <c r="N174" s="17"/>
      <c r="P174" s="17"/>
      <c r="R174" s="17"/>
      <c r="T174" s="17"/>
      <c r="U174" s="19"/>
      <c r="V174" s="17"/>
    </row>
    <row r="175" spans="1:30" ht="12.75">
      <c r="A175" s="17" t="str">
        <f>'Annex A'!A187</f>
        <v>Archbishop Beck Catholic Sports College</v>
      </c>
      <c r="B175" s="17">
        <f>'Annex A'!B187</f>
        <v>3414796</v>
      </c>
      <c r="C175" s="19">
        <v>358200</v>
      </c>
      <c r="D175" s="19">
        <v>367455</v>
      </c>
      <c r="F175" s="19">
        <f aca="true" t="shared" si="21" ref="F175:F180">(C175/12*7)+(D175/12*5)</f>
        <v>362056.25</v>
      </c>
      <c r="H175" s="19">
        <v>330522.4999999998</v>
      </c>
      <c r="J175" s="19">
        <f aca="true" t="shared" si="22" ref="J175:J180">(D175/12*7)+(H175/12*5)</f>
        <v>352066.45833333326</v>
      </c>
      <c r="L175" s="19">
        <v>316497.5</v>
      </c>
      <c r="N175" s="19">
        <f t="shared" si="14"/>
        <v>324678.7499999999</v>
      </c>
      <c r="P175" s="19">
        <v>319770</v>
      </c>
      <c r="R175" s="19">
        <f t="shared" si="15"/>
        <v>317861.0416666667</v>
      </c>
      <c r="T175" s="19">
        <v>293590</v>
      </c>
      <c r="U175" s="19"/>
      <c r="V175" s="19">
        <f t="shared" si="16"/>
        <v>308861.6666666666</v>
      </c>
      <c r="X175" s="19">
        <v>280500</v>
      </c>
      <c r="Z175" s="19">
        <f aca="true" t="shared" si="23" ref="Z175:Z180">(T175/12*7)+(X175/12*5)</f>
        <v>288135.8333333333</v>
      </c>
      <c r="AB175" s="19">
        <f>'Annex A'!T187</f>
        <v>265490</v>
      </c>
      <c r="AD175" s="19">
        <f aca="true" t="shared" si="24" ref="AD175:AD180">(X175/12*7)+(AB175/12*5)</f>
        <v>274245.8333333334</v>
      </c>
    </row>
    <row r="176" spans="1:30" ht="12.75">
      <c r="A176" s="17" t="str">
        <f>'Annex A'!A188</f>
        <v>Broughton Hall High</v>
      </c>
      <c r="B176" s="17">
        <f>'Annex A'!B188</f>
        <v>3414792</v>
      </c>
      <c r="C176" s="19">
        <v>349200</v>
      </c>
      <c r="D176" s="19">
        <v>343145</v>
      </c>
      <c r="F176" s="19">
        <f t="shared" si="21"/>
        <v>346677.0833333334</v>
      </c>
      <c r="H176" s="19">
        <v>353897.5</v>
      </c>
      <c r="J176" s="19">
        <f t="shared" si="22"/>
        <v>347625.2083333334</v>
      </c>
      <c r="L176" s="19">
        <v>330055</v>
      </c>
      <c r="N176" s="19">
        <f t="shared" si="14"/>
        <v>343963.125</v>
      </c>
      <c r="P176" s="19">
        <v>324445</v>
      </c>
      <c r="R176" s="19">
        <f t="shared" si="15"/>
        <v>327717.5</v>
      </c>
      <c r="T176" s="19">
        <v>348755</v>
      </c>
      <c r="U176" s="19"/>
      <c r="V176" s="19">
        <f t="shared" si="16"/>
        <v>334574.1666666666</v>
      </c>
      <c r="X176" s="19">
        <v>345015</v>
      </c>
      <c r="Z176" s="19">
        <f t="shared" si="23"/>
        <v>347196.6666666667</v>
      </c>
      <c r="AB176" s="19">
        <f>'Annex A'!T188</f>
        <v>337115</v>
      </c>
      <c r="AD176" s="19">
        <f t="shared" si="24"/>
        <v>341723.3333333334</v>
      </c>
    </row>
    <row r="177" spans="1:30" ht="12.75">
      <c r="A177" s="17" t="str">
        <f>'Annex A'!A189</f>
        <v>Cardinal Heenan Catholic High</v>
      </c>
      <c r="B177" s="17">
        <f>'Annex A'!B189</f>
        <v>3414793</v>
      </c>
      <c r="C177" s="19">
        <v>379800</v>
      </c>
      <c r="D177" s="19">
        <v>387090</v>
      </c>
      <c r="F177" s="19">
        <f t="shared" si="21"/>
        <v>382837.5</v>
      </c>
      <c r="H177" s="19">
        <v>377740.00000000023</v>
      </c>
      <c r="J177" s="19">
        <f t="shared" si="22"/>
        <v>383194.16666666674</v>
      </c>
      <c r="L177" s="19">
        <v>396440</v>
      </c>
      <c r="N177" s="19">
        <f t="shared" si="14"/>
        <v>385531.6666666668</v>
      </c>
      <c r="P177" s="19">
        <v>390362.49999999977</v>
      </c>
      <c r="R177" s="19">
        <f t="shared" si="15"/>
        <v>393907.70833333326</v>
      </c>
      <c r="T177" s="19">
        <v>391765</v>
      </c>
      <c r="U177" s="19"/>
      <c r="V177" s="19">
        <f t="shared" si="16"/>
        <v>390946.8749999999</v>
      </c>
      <c r="X177" s="19">
        <v>377740</v>
      </c>
      <c r="Z177" s="19">
        <f t="shared" si="23"/>
        <v>385921.25</v>
      </c>
      <c r="AB177" s="19">
        <f>'Annex A'!T189</f>
        <v>370540</v>
      </c>
      <c r="AD177" s="19">
        <f t="shared" si="24"/>
        <v>374740</v>
      </c>
    </row>
    <row r="178" spans="1:30" ht="12.75">
      <c r="A178" s="17" t="str">
        <f>'Annex A'!A190</f>
        <v>Notre Dame Catholic College for the Arts</v>
      </c>
      <c r="B178" s="17">
        <f>'Annex A'!B190</f>
        <v>3414782</v>
      </c>
      <c r="C178" s="19">
        <v>378000</v>
      </c>
      <c r="D178" s="19">
        <v>387090</v>
      </c>
      <c r="F178" s="19">
        <f t="shared" si="21"/>
        <v>381787.5</v>
      </c>
      <c r="H178" s="19">
        <v>412335</v>
      </c>
      <c r="J178" s="19">
        <f t="shared" si="22"/>
        <v>397608.75</v>
      </c>
      <c r="L178" s="19">
        <v>417010</v>
      </c>
      <c r="N178" s="19">
        <f t="shared" si="14"/>
        <v>414282.9166666667</v>
      </c>
      <c r="P178" s="19">
        <v>402050</v>
      </c>
      <c r="R178" s="19">
        <f t="shared" si="15"/>
        <v>410776.6666666666</v>
      </c>
      <c r="T178" s="19">
        <v>397375</v>
      </c>
      <c r="U178" s="19"/>
      <c r="V178" s="19">
        <f t="shared" si="16"/>
        <v>400102.0833333334</v>
      </c>
      <c r="X178" s="19">
        <v>416075</v>
      </c>
      <c r="Z178" s="19">
        <f t="shared" si="23"/>
        <v>405166.6666666666</v>
      </c>
      <c r="AB178" s="19">
        <f>'Annex A'!T190</f>
        <v>413515</v>
      </c>
      <c r="AD178" s="19">
        <f t="shared" si="24"/>
        <v>415008.3333333334</v>
      </c>
    </row>
    <row r="179" spans="1:30" ht="12.75">
      <c r="A179" s="17" t="str">
        <f>'Annex A'!A191</f>
        <v>St John Bosco Arts College</v>
      </c>
      <c r="B179" s="17">
        <f>'Annex A'!B191</f>
        <v>3414794</v>
      </c>
      <c r="C179" s="19">
        <v>375300</v>
      </c>
      <c r="D179" s="19">
        <v>362780</v>
      </c>
      <c r="F179" s="19">
        <f t="shared" si="21"/>
        <v>370083.3333333334</v>
      </c>
      <c r="H179" s="19">
        <v>343145</v>
      </c>
      <c r="J179" s="19">
        <f t="shared" si="22"/>
        <v>354598.75</v>
      </c>
      <c r="L179" s="19">
        <v>351560</v>
      </c>
      <c r="N179" s="19">
        <f t="shared" si="14"/>
        <v>346651.25</v>
      </c>
      <c r="P179" s="19">
        <v>431970</v>
      </c>
      <c r="R179" s="19">
        <f t="shared" si="15"/>
        <v>385064.1666666667</v>
      </c>
      <c r="T179" s="19">
        <v>376805</v>
      </c>
      <c r="U179" s="19"/>
      <c r="V179" s="19">
        <f t="shared" si="16"/>
        <v>408984.5833333334</v>
      </c>
      <c r="X179" s="19">
        <v>379610</v>
      </c>
      <c r="Z179" s="19">
        <f t="shared" si="23"/>
        <v>377973.75</v>
      </c>
      <c r="AB179" s="19">
        <f>'Annex A'!T191</f>
        <v>400145</v>
      </c>
      <c r="AD179" s="19">
        <f t="shared" si="24"/>
        <v>388166.25</v>
      </c>
    </row>
    <row r="180" spans="1:30" ht="12.75">
      <c r="A180" s="17" t="str">
        <f>'Annex A'!A192</f>
        <v>St Julie's Catholic High</v>
      </c>
      <c r="B180" s="17">
        <f>'Annex A'!B192</f>
        <v>3414790</v>
      </c>
      <c r="C180" s="19">
        <v>290700</v>
      </c>
      <c r="D180" s="19">
        <v>254320</v>
      </c>
      <c r="F180" s="19">
        <f t="shared" si="21"/>
        <v>275541.6666666666</v>
      </c>
      <c r="H180" s="19">
        <v>249645</v>
      </c>
      <c r="J180" s="19">
        <f t="shared" si="22"/>
        <v>252372.0833333333</v>
      </c>
      <c r="L180" s="19">
        <v>235620</v>
      </c>
      <c r="N180" s="19">
        <f t="shared" si="14"/>
        <v>243801.25</v>
      </c>
      <c r="P180" s="19">
        <v>253385</v>
      </c>
      <c r="R180" s="19">
        <f t="shared" si="15"/>
        <v>243022.08333333334</v>
      </c>
      <c r="T180" s="19">
        <v>257125</v>
      </c>
      <c r="U180" s="19"/>
      <c r="V180" s="19">
        <f t="shared" si="16"/>
        <v>254943.33333333334</v>
      </c>
      <c r="X180" s="19">
        <v>258060</v>
      </c>
      <c r="Z180" s="19">
        <f t="shared" si="23"/>
        <v>257514.5833333333</v>
      </c>
      <c r="AB180" s="19">
        <f>'Annex A'!T192</f>
        <v>258805</v>
      </c>
      <c r="AD180" s="19">
        <f t="shared" si="24"/>
        <v>258370.41666666666</v>
      </c>
    </row>
    <row r="181" spans="1:30" ht="12.75">
      <c r="A181" s="4" t="s">
        <v>7</v>
      </c>
      <c r="B181" s="4" t="s">
        <v>7</v>
      </c>
      <c r="C181" s="4" t="s">
        <v>7</v>
      </c>
      <c r="D181" s="4" t="s">
        <v>7</v>
      </c>
      <c r="F181" s="4" t="s">
        <v>7</v>
      </c>
      <c r="H181" s="4" t="s">
        <v>7</v>
      </c>
      <c r="J181" s="4" t="s">
        <v>7</v>
      </c>
      <c r="L181" s="4" t="s">
        <v>7</v>
      </c>
      <c r="N181" s="4" t="s">
        <v>7</v>
      </c>
      <c r="P181" s="4" t="s">
        <v>7</v>
      </c>
      <c r="R181" s="4" t="s">
        <v>7</v>
      </c>
      <c r="T181" s="4" t="s">
        <v>7</v>
      </c>
      <c r="U181" s="19"/>
      <c r="V181" s="4" t="s">
        <v>7</v>
      </c>
      <c r="X181" s="4" t="s">
        <v>7</v>
      </c>
      <c r="Z181" s="4" t="s">
        <v>7</v>
      </c>
      <c r="AB181" s="4" t="s">
        <v>7</v>
      </c>
      <c r="AD181" s="4" t="s">
        <v>7</v>
      </c>
    </row>
    <row r="182" spans="1:30" ht="12.75">
      <c r="A182" s="17" t="str">
        <f>'Annex A'!A194</f>
        <v>Total Catholic High:</v>
      </c>
      <c r="B182" s="17"/>
      <c r="C182" s="19">
        <f>SUM(C175:C180)</f>
        <v>2131200</v>
      </c>
      <c r="D182" s="19">
        <f>SUM(D175:D180)</f>
        <v>2101880</v>
      </c>
      <c r="F182" s="19">
        <f>SUM(F175:F180)</f>
        <v>2118983.3333333335</v>
      </c>
      <c r="H182" s="19">
        <f>SUM(H175:H180)</f>
        <v>2067285</v>
      </c>
      <c r="J182" s="19">
        <f>SUM(J175:J180)</f>
        <v>2087465.4166666667</v>
      </c>
      <c r="L182" s="19">
        <f>SUM(L175:L180)</f>
        <v>2047182.5</v>
      </c>
      <c r="N182" s="19">
        <f>SUM(N175:N180)</f>
        <v>2058908.9583333335</v>
      </c>
      <c r="P182" s="19">
        <f>SUM(P175:P180)</f>
        <v>2121982.5</v>
      </c>
      <c r="R182" s="19">
        <f>SUM(R175:R180)</f>
        <v>2078349.1666666665</v>
      </c>
      <c r="T182" s="19">
        <f>SUM(T175:T180)</f>
        <v>2065415</v>
      </c>
      <c r="U182" s="19"/>
      <c r="V182" s="19">
        <f>SUM(V175:V180)</f>
        <v>2098412.7083333335</v>
      </c>
      <c r="X182" s="19">
        <f>SUM(X175:X180)</f>
        <v>2057000</v>
      </c>
      <c r="Z182" s="19">
        <f>SUM(Z175:Z180)</f>
        <v>2061908.7499999998</v>
      </c>
      <c r="AB182" s="19">
        <f>SUM(AB175:AB180)</f>
        <v>2045610</v>
      </c>
      <c r="AD182" s="19">
        <f>SUM(AD175:AD180)</f>
        <v>2052254.1666666667</v>
      </c>
    </row>
    <row r="183" spans="1:30" ht="12.75">
      <c r="A183" s="4" t="s">
        <v>7</v>
      </c>
      <c r="B183" s="4" t="s">
        <v>7</v>
      </c>
      <c r="C183" s="4" t="s">
        <v>7</v>
      </c>
      <c r="D183" s="4" t="s">
        <v>7</v>
      </c>
      <c r="F183" s="4" t="s">
        <v>7</v>
      </c>
      <c r="H183" s="4" t="s">
        <v>7</v>
      </c>
      <c r="J183" s="4" t="s">
        <v>7</v>
      </c>
      <c r="L183" s="4" t="s">
        <v>7</v>
      </c>
      <c r="N183" s="4" t="s">
        <v>7</v>
      </c>
      <c r="P183" s="4" t="s">
        <v>7</v>
      </c>
      <c r="R183" s="4" t="s">
        <v>7</v>
      </c>
      <c r="T183" s="4" t="s">
        <v>7</v>
      </c>
      <c r="U183" s="19"/>
      <c r="V183" s="4" t="s">
        <v>7</v>
      </c>
      <c r="X183" s="4" t="s">
        <v>7</v>
      </c>
      <c r="Z183" s="4" t="s">
        <v>7</v>
      </c>
      <c r="AB183" s="4" t="s">
        <v>7</v>
      </c>
      <c r="AD183" s="4" t="s">
        <v>7</v>
      </c>
    </row>
    <row r="184" spans="1:30" ht="12.75">
      <c r="A184" s="17" t="str">
        <f>'Annex A'!A196</f>
        <v>Total all Secondary:</v>
      </c>
      <c r="B184" s="17"/>
      <c r="C184" s="19">
        <f>SUM(C158,C165,C171,C182)</f>
        <v>5449500</v>
      </c>
      <c r="D184" s="19">
        <f>SUM(D158,D165,D171,D182)</f>
        <v>5371107.5</v>
      </c>
      <c r="F184" s="19">
        <f>SUM(F158,F165,F171,F182)</f>
        <v>5416836.458333334</v>
      </c>
      <c r="H184" s="19">
        <f>SUM(H158,H165,H171,H182)</f>
        <v>5277607.5</v>
      </c>
      <c r="J184" s="19">
        <f>SUM(J158,J165,J171,J182)</f>
        <v>5332149.166666667</v>
      </c>
      <c r="L184" s="19">
        <f>SUM(L158,L165,L171,L182)</f>
        <v>5301917.5</v>
      </c>
      <c r="N184" s="19">
        <f>SUM(N158,N165,N171,N182)</f>
        <v>5287736.666666667</v>
      </c>
      <c r="P184" s="19">
        <f>SUM(P158,P165,P171,P182)</f>
        <v>5567457.5</v>
      </c>
      <c r="R184" s="19">
        <f>SUM(R158,R165,R171,R182)</f>
        <v>5412559.166666666</v>
      </c>
      <c r="T184" s="19">
        <f>SUM(T158,T165,T171,T182)</f>
        <v>5588495</v>
      </c>
      <c r="U184" s="19"/>
      <c r="V184" s="19">
        <f>SUM(V158,V165,V171,V182)</f>
        <v>5576223.125</v>
      </c>
      <c r="X184" s="19">
        <f>SUM(X158,X165,X171,X182)</f>
        <v>5530525</v>
      </c>
      <c r="Z184" s="19">
        <f>SUM(Z158,Z165,Z171,Z182)</f>
        <v>5564340.833333333</v>
      </c>
      <c r="AB184" s="19">
        <f>SUM(AB158,AB165,AB171,AB182)</f>
        <v>5619697.5</v>
      </c>
      <c r="AD184" s="19">
        <f>SUM(AD158,AD165,AD171,AD182)</f>
        <v>5567680.208333334</v>
      </c>
    </row>
    <row r="185" spans="1:30" ht="12.75">
      <c r="A185" s="4" t="s">
        <v>7</v>
      </c>
      <c r="B185" s="4" t="s">
        <v>7</v>
      </c>
      <c r="C185" s="4" t="s">
        <v>7</v>
      </c>
      <c r="D185" s="4" t="s">
        <v>7</v>
      </c>
      <c r="F185" s="4" t="s">
        <v>7</v>
      </c>
      <c r="H185" s="4" t="s">
        <v>7</v>
      </c>
      <c r="J185" s="4" t="s">
        <v>7</v>
      </c>
      <c r="L185" s="4" t="s">
        <v>7</v>
      </c>
      <c r="N185" s="4" t="s">
        <v>7</v>
      </c>
      <c r="P185" s="4" t="s">
        <v>7</v>
      </c>
      <c r="R185" s="4" t="s">
        <v>7</v>
      </c>
      <c r="T185" s="4" t="s">
        <v>7</v>
      </c>
      <c r="U185" s="19"/>
      <c r="V185" s="4" t="s">
        <v>7</v>
      </c>
      <c r="X185" s="4" t="s">
        <v>7</v>
      </c>
      <c r="Z185" s="4" t="s">
        <v>7</v>
      </c>
      <c r="AB185" s="4" t="s">
        <v>7</v>
      </c>
      <c r="AD185" s="4" t="s">
        <v>7</v>
      </c>
    </row>
    <row r="186" spans="1:30" ht="12.75">
      <c r="A186" s="17" t="str">
        <f>'Annex A'!A198</f>
        <v>Total all Primary, Nursery &amp; Secondary:</v>
      </c>
      <c r="B186" s="17"/>
      <c r="C186" s="19">
        <f>SUM(C147,C184)</f>
        <v>16207917</v>
      </c>
      <c r="D186" s="19">
        <f>SUM(D147,D184)</f>
        <v>20566644.5</v>
      </c>
      <c r="F186" s="19">
        <f>SUM(F147,F184)</f>
        <v>17878707.208333336</v>
      </c>
      <c r="H186" s="19">
        <f>SUM(H147,H184)</f>
        <v>21048307.5</v>
      </c>
      <c r="J186" s="19">
        <f>SUM(J147,J184)</f>
        <v>20793058.666666668</v>
      </c>
      <c r="L186" s="19">
        <f>SUM(L147,L184)</f>
        <v>21283157.5</v>
      </c>
      <c r="N186" s="19">
        <f>SUM(N147,N184)</f>
        <v>21265786.666666668</v>
      </c>
      <c r="P186" s="19">
        <f>SUM(P147,P184)</f>
        <v>21267537.5</v>
      </c>
      <c r="R186" s="19">
        <f>SUM(R147,R184)</f>
        <v>21276649.166666664</v>
      </c>
      <c r="T186" s="19">
        <f>SUM(T147,T184)</f>
        <v>21264815</v>
      </c>
      <c r="U186" s="19"/>
      <c r="V186" s="19">
        <f>SUM(V147,V184)</f>
        <v>21266403.125</v>
      </c>
      <c r="X186" s="19">
        <f>SUM(X147,X184)</f>
        <v>20770585</v>
      </c>
      <c r="Z186" s="19">
        <f>SUM(Z147,Z184)</f>
        <v>21058885.833333332</v>
      </c>
      <c r="AB186" s="19">
        <f>SUM(AB147,AB184)</f>
        <v>21126875</v>
      </c>
      <c r="AD186" s="19">
        <f>SUM(AD147,AD184)</f>
        <v>20919039.16666667</v>
      </c>
    </row>
    <row r="187" spans="1:30" ht="12.75">
      <c r="A187" s="4" t="s">
        <v>7</v>
      </c>
      <c r="B187" s="4" t="s">
        <v>7</v>
      </c>
      <c r="C187" s="4" t="s">
        <v>7</v>
      </c>
      <c r="D187" s="4" t="s">
        <v>7</v>
      </c>
      <c r="F187" s="4" t="s">
        <v>7</v>
      </c>
      <c r="H187" s="4" t="s">
        <v>7</v>
      </c>
      <c r="J187" s="4" t="s">
        <v>7</v>
      </c>
      <c r="L187" s="4" t="s">
        <v>7</v>
      </c>
      <c r="N187" s="4" t="s">
        <v>7</v>
      </c>
      <c r="P187" s="4" t="s">
        <v>7</v>
      </c>
      <c r="R187" s="4" t="s">
        <v>7</v>
      </c>
      <c r="T187" s="4" t="s">
        <v>7</v>
      </c>
      <c r="U187" s="19"/>
      <c r="V187" s="4" t="s">
        <v>7</v>
      </c>
      <c r="X187" s="4" t="s">
        <v>7</v>
      </c>
      <c r="Z187" s="4" t="s">
        <v>7</v>
      </c>
      <c r="AB187" s="4" t="s">
        <v>7</v>
      </c>
      <c r="AD187" s="4" t="s">
        <v>7</v>
      </c>
    </row>
    <row r="188" spans="1:22" ht="12.75">
      <c r="A188" s="17" t="str">
        <f>'Annex A'!A200</f>
        <v>Special Schools</v>
      </c>
      <c r="B188" s="17"/>
      <c r="C188" s="17"/>
      <c r="D188" s="17"/>
      <c r="F188" s="17"/>
      <c r="H188" s="17"/>
      <c r="J188" s="17"/>
      <c r="L188" s="17"/>
      <c r="N188" s="17"/>
      <c r="P188" s="17"/>
      <c r="R188" s="17"/>
      <c r="T188" s="17"/>
      <c r="U188" s="19"/>
      <c r="V188" s="17"/>
    </row>
    <row r="189" spans="1:30" ht="12.75">
      <c r="A189" s="17" t="str">
        <f>'Annex A'!A201</f>
        <v>Abbot's Lea</v>
      </c>
      <c r="B189" s="17">
        <f>'Annex A'!B201</f>
        <v>3417025</v>
      </c>
      <c r="C189" s="19">
        <v>64961</v>
      </c>
      <c r="D189" s="19">
        <v>117556</v>
      </c>
      <c r="F189" s="19">
        <f aca="true" t="shared" si="25" ref="F189:F201">(C189/12*7)+(D189/12*5)</f>
        <v>86875.58333333334</v>
      </c>
      <c r="H189" s="19">
        <v>110000</v>
      </c>
      <c r="J189" s="19">
        <f aca="true" t="shared" si="26" ref="J189:J195">(D189/12*7)+(H189/12*5)</f>
        <v>114407.66666666667</v>
      </c>
      <c r="L189" s="19">
        <v>109010</v>
      </c>
      <c r="N189" s="19">
        <f t="shared" si="14"/>
        <v>109587.5</v>
      </c>
      <c r="P189" s="19">
        <v>110660</v>
      </c>
      <c r="R189" s="19">
        <f t="shared" si="15"/>
        <v>109697.5</v>
      </c>
      <c r="T189" s="19">
        <v>107250</v>
      </c>
      <c r="U189" s="19"/>
      <c r="V189" s="19">
        <f t="shared" si="16"/>
        <v>109239.16666666666</v>
      </c>
      <c r="X189" s="19">
        <v>133375</v>
      </c>
      <c r="Z189" s="19">
        <f aca="true" t="shared" si="27" ref="Z189:Z201">(T189/12*7)+(X189/12*5)</f>
        <v>118135.41666666667</v>
      </c>
      <c r="AB189" s="19">
        <f>'Annex A'!T201</f>
        <v>137920</v>
      </c>
      <c r="AD189" s="19">
        <f aca="true" t="shared" si="28" ref="AD189:AD201">(X189/12*7)+(AB189/12*5)</f>
        <v>135268.75</v>
      </c>
    </row>
    <row r="190" spans="1:30" ht="12.75">
      <c r="A190" s="17" t="str">
        <f>'Annex A'!A202</f>
        <v>Childwall Abbey</v>
      </c>
      <c r="B190" s="17">
        <f>'Annex A'!B202</f>
        <v>3417069</v>
      </c>
      <c r="C190" s="19">
        <v>70200</v>
      </c>
      <c r="D190" s="19">
        <v>76810</v>
      </c>
      <c r="F190" s="19">
        <f t="shared" si="25"/>
        <v>72954.16666666666</v>
      </c>
      <c r="H190" s="19">
        <v>67375</v>
      </c>
      <c r="J190" s="19">
        <f t="shared" si="26"/>
        <v>72878.75</v>
      </c>
      <c r="L190" s="19">
        <v>66440</v>
      </c>
      <c r="N190" s="19">
        <f t="shared" si="14"/>
        <v>66985.41666666666</v>
      </c>
      <c r="P190" s="19">
        <v>73700</v>
      </c>
      <c r="R190" s="19">
        <f t="shared" si="15"/>
        <v>69465</v>
      </c>
      <c r="T190" s="19">
        <v>74800</v>
      </c>
      <c r="U190" s="19"/>
      <c r="V190" s="19">
        <f t="shared" si="16"/>
        <v>74158.33333333334</v>
      </c>
      <c r="X190" s="19">
        <v>79860</v>
      </c>
      <c r="Z190" s="19">
        <f t="shared" si="27"/>
        <v>76908.33333333333</v>
      </c>
      <c r="AB190" s="19">
        <f>'Annex A'!T202</f>
        <v>77785</v>
      </c>
      <c r="AD190" s="19">
        <f t="shared" si="28"/>
        <v>78995.41666666666</v>
      </c>
    </row>
    <row r="191" spans="1:30" ht="12.75">
      <c r="A191" s="17" t="str">
        <f>'Annex A'!A203</f>
        <v>Bank View</v>
      </c>
      <c r="B191" s="17">
        <f>'Annex A'!B203</f>
        <v>3417070</v>
      </c>
      <c r="C191" s="19">
        <v>56700</v>
      </c>
      <c r="D191" s="19">
        <v>54071</v>
      </c>
      <c r="F191" s="19">
        <f t="shared" si="25"/>
        <v>55604.583333333336</v>
      </c>
      <c r="H191" s="19">
        <v>63030</v>
      </c>
      <c r="J191" s="19">
        <f t="shared" si="26"/>
        <v>57803.91666666667</v>
      </c>
      <c r="L191" s="19">
        <v>71060</v>
      </c>
      <c r="N191" s="19">
        <f t="shared" si="14"/>
        <v>66375.83333333334</v>
      </c>
      <c r="P191" s="19">
        <v>72380</v>
      </c>
      <c r="R191" s="19">
        <f t="shared" si="15"/>
        <v>71610</v>
      </c>
      <c r="T191" s="19">
        <v>97240</v>
      </c>
      <c r="U191" s="19"/>
      <c r="V191" s="19">
        <f t="shared" si="16"/>
        <v>82738.33333333334</v>
      </c>
      <c r="X191" s="19">
        <v>108075</v>
      </c>
      <c r="Z191" s="19">
        <f t="shared" si="27"/>
        <v>101754.58333333333</v>
      </c>
      <c r="AB191" s="19">
        <f>'Annex A'!T203</f>
        <v>132945</v>
      </c>
      <c r="AD191" s="19">
        <f t="shared" si="28"/>
        <v>118437.5</v>
      </c>
    </row>
    <row r="192" spans="1:30" ht="12.75">
      <c r="A192" s="17" t="str">
        <f>'Annex A'!A204</f>
        <v>Clifford Holroyde</v>
      </c>
      <c r="B192" s="17">
        <f>'Annex A'!B204</f>
        <v>3417042</v>
      </c>
      <c r="C192" s="19">
        <v>41400</v>
      </c>
      <c r="D192" s="19">
        <v>37400</v>
      </c>
      <c r="F192" s="19">
        <f t="shared" si="25"/>
        <v>39733.33333333333</v>
      </c>
      <c r="H192" s="19">
        <v>35530</v>
      </c>
      <c r="J192" s="19">
        <f t="shared" si="26"/>
        <v>36620.83333333333</v>
      </c>
      <c r="L192" s="19">
        <v>36465</v>
      </c>
      <c r="N192" s="19">
        <f t="shared" si="14"/>
        <v>35919.583333333336</v>
      </c>
      <c r="P192" s="19">
        <v>38335</v>
      </c>
      <c r="R192" s="19">
        <f t="shared" si="15"/>
        <v>37244.16666666667</v>
      </c>
      <c r="T192" s="19">
        <v>43477.50000000001</v>
      </c>
      <c r="U192" s="19"/>
      <c r="V192" s="19">
        <f t="shared" si="16"/>
        <v>40477.70833333334</v>
      </c>
      <c r="X192" s="19">
        <v>54230</v>
      </c>
      <c r="Z192" s="19">
        <f t="shared" si="27"/>
        <v>47957.70833333334</v>
      </c>
      <c r="AB192" s="19">
        <f>'Annex A'!T204</f>
        <v>54435</v>
      </c>
      <c r="AD192" s="19">
        <f t="shared" si="28"/>
        <v>54315.41666666667</v>
      </c>
    </row>
    <row r="193" spans="1:30" ht="12.75">
      <c r="A193" s="17" t="str">
        <f>'Annex A'!A205</f>
        <v>Ernest Cookson</v>
      </c>
      <c r="B193" s="17">
        <f>'Annex A'!B205</f>
        <v>3417045</v>
      </c>
      <c r="C193" s="19">
        <v>44313</v>
      </c>
      <c r="D193" s="19">
        <v>53098</v>
      </c>
      <c r="F193" s="19">
        <f t="shared" si="25"/>
        <v>47973.416666666664</v>
      </c>
      <c r="H193" s="19">
        <v>56210</v>
      </c>
      <c r="J193" s="19">
        <f>(D193/12*7)+((H193-1980)/12*5)</f>
        <v>53569.66666666667</v>
      </c>
      <c r="L193" s="19">
        <v>80300</v>
      </c>
      <c r="N193" s="19">
        <f t="shared" si="14"/>
        <v>66247.5</v>
      </c>
      <c r="P193" s="19">
        <v>87670</v>
      </c>
      <c r="R193" s="19">
        <f t="shared" si="15"/>
        <v>83370.83333333334</v>
      </c>
      <c r="T193" s="19">
        <v>103895</v>
      </c>
      <c r="U193" s="19"/>
      <c r="V193" s="19">
        <f t="shared" si="16"/>
        <v>94430.41666666666</v>
      </c>
      <c r="X193" s="19">
        <v>87120</v>
      </c>
      <c r="Z193" s="19">
        <f t="shared" si="27"/>
        <v>96905.41666666666</v>
      </c>
      <c r="AB193" s="19">
        <f>'Annex A'!T205</f>
        <v>64560</v>
      </c>
      <c r="AD193" s="19">
        <f t="shared" si="28"/>
        <v>77720</v>
      </c>
    </row>
    <row r="194" spans="1:30" ht="12.75">
      <c r="A194" s="17" t="str">
        <f>'Annex A'!A206</f>
        <v>Hope</v>
      </c>
      <c r="B194" s="17">
        <f>'Annex A'!B206</f>
        <v>3417065</v>
      </c>
      <c r="C194" s="19">
        <v>38966</v>
      </c>
      <c r="D194" s="19">
        <v>44613</v>
      </c>
      <c r="F194" s="19">
        <f t="shared" si="25"/>
        <v>41318.916666666664</v>
      </c>
      <c r="H194" s="19">
        <v>45540</v>
      </c>
      <c r="J194" s="19">
        <f t="shared" si="26"/>
        <v>44999.25</v>
      </c>
      <c r="L194" s="19">
        <v>43835</v>
      </c>
      <c r="N194" s="19">
        <f t="shared" si="14"/>
        <v>44829.58333333333</v>
      </c>
      <c r="P194" s="19">
        <v>42845</v>
      </c>
      <c r="R194" s="19">
        <f t="shared" si="15"/>
        <v>43422.5</v>
      </c>
      <c r="T194" s="19">
        <v>46090</v>
      </c>
      <c r="U194" s="19"/>
      <c r="V194" s="19">
        <f t="shared" si="16"/>
        <v>44197.08333333333</v>
      </c>
      <c r="X194" s="19">
        <v>45375</v>
      </c>
      <c r="Z194" s="19">
        <f t="shared" si="27"/>
        <v>45792.083333333336</v>
      </c>
      <c r="AB194" s="19">
        <f>'Annex A'!T206</f>
        <v>46645</v>
      </c>
      <c r="AD194" s="19">
        <f t="shared" si="28"/>
        <v>45904.16666666667</v>
      </c>
    </row>
    <row r="195" spans="1:30" ht="12.75">
      <c r="A195" s="17" t="str">
        <f>'Annex A'!A207</f>
        <v>Millstead Special Needs Primary</v>
      </c>
      <c r="B195" s="17">
        <f>'Annex A'!B207</f>
        <v>3417054</v>
      </c>
      <c r="C195" s="19">
        <v>39073</v>
      </c>
      <c r="D195" s="19">
        <v>39690</v>
      </c>
      <c r="F195" s="19">
        <f t="shared" si="25"/>
        <v>39330.083333333336</v>
      </c>
      <c r="H195" s="19">
        <v>64680</v>
      </c>
      <c r="J195" s="19">
        <f t="shared" si="26"/>
        <v>50102.5</v>
      </c>
      <c r="L195" s="19">
        <v>93720</v>
      </c>
      <c r="N195" s="19">
        <f t="shared" si="14"/>
        <v>76780</v>
      </c>
      <c r="P195" s="19">
        <v>88440</v>
      </c>
      <c r="R195" s="19">
        <f t="shared" si="15"/>
        <v>91520</v>
      </c>
      <c r="T195" s="19">
        <v>93720</v>
      </c>
      <c r="U195" s="19"/>
      <c r="V195" s="19">
        <f t="shared" si="16"/>
        <v>90640</v>
      </c>
      <c r="X195" s="19">
        <v>88440</v>
      </c>
      <c r="Z195" s="19">
        <f t="shared" si="27"/>
        <v>91520</v>
      </c>
      <c r="AB195" s="19">
        <f>'Annex A'!T207</f>
        <v>95495</v>
      </c>
      <c r="AD195" s="19">
        <f t="shared" si="28"/>
        <v>91379.58333333334</v>
      </c>
    </row>
    <row r="196" spans="1:30" ht="12.75">
      <c r="A196" s="17" t="str">
        <f>'Annex A'!A208</f>
        <v>Palmerston</v>
      </c>
      <c r="B196" s="17">
        <f>'Annex A'!B208</f>
        <v>3417051</v>
      </c>
      <c r="C196" s="19">
        <v>35100</v>
      </c>
      <c r="D196" s="19">
        <v>43945</v>
      </c>
      <c r="F196" s="19">
        <f t="shared" si="25"/>
        <v>38785.41666666667</v>
      </c>
      <c r="H196" s="19">
        <v>34595</v>
      </c>
      <c r="J196" s="19">
        <f aca="true" t="shared" si="29" ref="J196:J201">(D196/12*7)+(H196/12*5)</f>
        <v>40049.16666666667</v>
      </c>
      <c r="L196" s="19">
        <v>37400</v>
      </c>
      <c r="N196" s="19">
        <f t="shared" si="14"/>
        <v>35763.75</v>
      </c>
      <c r="P196" s="19">
        <v>34595</v>
      </c>
      <c r="R196" s="19">
        <f t="shared" si="15"/>
        <v>36231.25</v>
      </c>
      <c r="T196" s="19">
        <v>43010</v>
      </c>
      <c r="U196" s="19"/>
      <c r="V196" s="19">
        <f t="shared" si="16"/>
        <v>38101.25</v>
      </c>
      <c r="X196" s="19">
        <v>33660</v>
      </c>
      <c r="Z196" s="19">
        <f t="shared" si="27"/>
        <v>39114.166666666664</v>
      </c>
      <c r="AB196" s="19">
        <f>'Annex A'!T208</f>
        <v>44885</v>
      </c>
      <c r="AD196" s="19">
        <f t="shared" si="28"/>
        <v>38337.08333333333</v>
      </c>
    </row>
    <row r="197" spans="1:30" ht="12.75">
      <c r="A197" s="17" t="str">
        <f>'Annex A'!A209</f>
        <v>Princes Primary</v>
      </c>
      <c r="B197" s="17">
        <f>'Annex A'!B209</f>
        <v>3417063</v>
      </c>
      <c r="C197" s="19">
        <v>60992</v>
      </c>
      <c r="D197" s="19">
        <v>85995</v>
      </c>
      <c r="F197" s="19">
        <f t="shared" si="25"/>
        <v>71409.91666666667</v>
      </c>
      <c r="H197" s="19">
        <v>88440</v>
      </c>
      <c r="J197" s="19">
        <f t="shared" si="29"/>
        <v>87013.75</v>
      </c>
      <c r="L197" s="19">
        <v>85800</v>
      </c>
      <c r="N197" s="19">
        <f t="shared" si="14"/>
        <v>87340</v>
      </c>
      <c r="P197" s="19">
        <v>83160</v>
      </c>
      <c r="R197" s="19">
        <f t="shared" si="15"/>
        <v>84700</v>
      </c>
      <c r="T197" s="19">
        <v>92400</v>
      </c>
      <c r="U197" s="19"/>
      <c r="V197" s="19">
        <f t="shared" si="16"/>
        <v>87010</v>
      </c>
      <c r="X197" s="19">
        <v>110880</v>
      </c>
      <c r="Z197" s="19">
        <f t="shared" si="27"/>
        <v>100100</v>
      </c>
      <c r="AB197" s="19">
        <f>'Annex A'!T209</f>
        <v>111635</v>
      </c>
      <c r="AD197" s="19">
        <f t="shared" si="28"/>
        <v>111194.58333333333</v>
      </c>
    </row>
    <row r="198" spans="1:30" ht="12.75">
      <c r="A198" s="17" t="str">
        <f>'Annex A'!A210</f>
        <v>Redbridge High</v>
      </c>
      <c r="B198" s="17">
        <f>'Annex A'!B210</f>
        <v>3417052</v>
      </c>
      <c r="C198" s="19">
        <v>46800</v>
      </c>
      <c r="D198" s="19">
        <v>38335</v>
      </c>
      <c r="F198" s="19">
        <f t="shared" si="25"/>
        <v>43272.91666666667</v>
      </c>
      <c r="H198" s="19">
        <v>41525</v>
      </c>
      <c r="J198" s="19">
        <f t="shared" si="29"/>
        <v>39664.16666666667</v>
      </c>
      <c r="L198" s="19">
        <v>45815</v>
      </c>
      <c r="N198" s="19">
        <f t="shared" si="14"/>
        <v>43312.5</v>
      </c>
      <c r="P198" s="19">
        <v>49555</v>
      </c>
      <c r="R198" s="19">
        <f t="shared" si="15"/>
        <v>47373.33333333333</v>
      </c>
      <c r="T198" s="19">
        <v>45815</v>
      </c>
      <c r="U198" s="19"/>
      <c r="V198" s="19">
        <f t="shared" si="16"/>
        <v>47996.666666666664</v>
      </c>
      <c r="X198" s="19">
        <v>42460</v>
      </c>
      <c r="Z198" s="19">
        <f t="shared" si="27"/>
        <v>44417.08333333333</v>
      </c>
      <c r="AB198" s="19">
        <f>'Annex A'!T210</f>
        <v>43930</v>
      </c>
      <c r="AD198" s="19">
        <f t="shared" si="28"/>
        <v>43072.5</v>
      </c>
    </row>
    <row r="199" spans="1:30" ht="12.75">
      <c r="A199" s="17" t="str">
        <f>'Annex A'!A211</f>
        <v>Sandfield Park</v>
      </c>
      <c r="B199" s="17">
        <f>'Annex A'!B211</f>
        <v>3417059</v>
      </c>
      <c r="C199" s="19">
        <v>37800</v>
      </c>
      <c r="D199" s="19">
        <v>31790</v>
      </c>
      <c r="F199" s="19">
        <f t="shared" si="25"/>
        <v>35295.83333333333</v>
      </c>
      <c r="H199" s="19">
        <v>32725.000000000015</v>
      </c>
      <c r="J199" s="19">
        <f t="shared" si="29"/>
        <v>32179.583333333336</v>
      </c>
      <c r="L199" s="19">
        <v>28985</v>
      </c>
      <c r="N199" s="19">
        <f t="shared" si="14"/>
        <v>31166.66666666667</v>
      </c>
      <c r="P199" s="19">
        <v>27500</v>
      </c>
      <c r="R199" s="19">
        <f t="shared" si="15"/>
        <v>28366.249999999996</v>
      </c>
      <c r="T199" s="19">
        <v>22440</v>
      </c>
      <c r="U199" s="19"/>
      <c r="V199" s="19">
        <f t="shared" si="16"/>
        <v>25391.666666666664</v>
      </c>
      <c r="X199" s="19">
        <v>27115</v>
      </c>
      <c r="Z199" s="19">
        <f t="shared" si="27"/>
        <v>24387.916666666668</v>
      </c>
      <c r="AB199" s="19">
        <f>'Annex A'!T211</f>
        <v>34380</v>
      </c>
      <c r="AD199" s="19">
        <f t="shared" si="28"/>
        <v>30142.083333333336</v>
      </c>
    </row>
    <row r="200" spans="1:30" ht="12.75">
      <c r="A200" s="17" t="str">
        <f>'Annex A'!A212</f>
        <v>Woolton High</v>
      </c>
      <c r="B200" s="17">
        <f>'Annex A'!B212</f>
        <v>3417039</v>
      </c>
      <c r="C200" s="19">
        <v>37350</v>
      </c>
      <c r="D200" s="19">
        <v>37400</v>
      </c>
      <c r="F200" s="19">
        <f t="shared" si="25"/>
        <v>37370.83333333333</v>
      </c>
      <c r="H200" s="19">
        <v>29452.5</v>
      </c>
      <c r="J200" s="19">
        <f t="shared" si="29"/>
        <v>34088.541666666664</v>
      </c>
      <c r="L200" s="19">
        <v>38335</v>
      </c>
      <c r="N200" s="19">
        <f t="shared" si="14"/>
        <v>33153.54166666667</v>
      </c>
      <c r="P200" s="19">
        <v>39270</v>
      </c>
      <c r="R200" s="19">
        <f t="shared" si="15"/>
        <v>38724.583333333336</v>
      </c>
      <c r="T200" s="19">
        <v>47217.50000000001</v>
      </c>
      <c r="U200" s="19"/>
      <c r="V200" s="19">
        <f t="shared" si="16"/>
        <v>42581.458333333336</v>
      </c>
      <c r="X200" s="19">
        <v>51425</v>
      </c>
      <c r="Z200" s="19">
        <f t="shared" si="27"/>
        <v>48970.62500000001</v>
      </c>
      <c r="AB200" s="19">
        <f>'Annex A'!T212</f>
        <v>52915</v>
      </c>
      <c r="AD200" s="19">
        <f t="shared" si="28"/>
        <v>52045.83333333333</v>
      </c>
    </row>
    <row r="201" spans="1:30" ht="12.75">
      <c r="A201" s="17" t="str">
        <f>'Annex A'!A213</f>
        <v>New Heights</v>
      </c>
      <c r="B201" s="17">
        <f>'Annex A'!B213</f>
        <v>3411108</v>
      </c>
      <c r="C201" s="19">
        <v>19800</v>
      </c>
      <c r="D201" s="19">
        <v>16830</v>
      </c>
      <c r="F201" s="19">
        <f t="shared" si="25"/>
        <v>18562.5</v>
      </c>
      <c r="H201" s="19">
        <v>16830</v>
      </c>
      <c r="J201" s="19">
        <f t="shared" si="29"/>
        <v>16830</v>
      </c>
      <c r="L201" s="19">
        <v>8415</v>
      </c>
      <c r="N201" s="19">
        <f>(H201/12*7)+(L201/12*5)</f>
        <v>13323.75</v>
      </c>
      <c r="P201" s="19">
        <v>8415</v>
      </c>
      <c r="R201" s="19">
        <f>(L201/12*7)+(P201/12*5)</f>
        <v>8415</v>
      </c>
      <c r="T201" s="19">
        <v>15427.5</v>
      </c>
      <c r="U201" s="19"/>
      <c r="V201" s="19">
        <f t="shared" si="16"/>
        <v>11336.875</v>
      </c>
      <c r="X201" s="19">
        <v>22440</v>
      </c>
      <c r="Z201" s="19">
        <f t="shared" si="27"/>
        <v>18349.375</v>
      </c>
      <c r="AB201" s="19">
        <f>'Annex A'!T213</f>
        <v>46047.5</v>
      </c>
      <c r="AD201" s="19">
        <f t="shared" si="28"/>
        <v>32276.458333333332</v>
      </c>
    </row>
    <row r="202" spans="1:30" ht="12.75">
      <c r="A202" s="4" t="s">
        <v>7</v>
      </c>
      <c r="B202" s="4" t="s">
        <v>7</v>
      </c>
      <c r="C202" s="4" t="s">
        <v>7</v>
      </c>
      <c r="D202" s="4" t="s">
        <v>7</v>
      </c>
      <c r="F202" s="4" t="s">
        <v>7</v>
      </c>
      <c r="H202" s="4" t="s">
        <v>7</v>
      </c>
      <c r="J202" s="4" t="s">
        <v>7</v>
      </c>
      <c r="L202" s="4" t="s">
        <v>7</v>
      </c>
      <c r="N202" s="4" t="s">
        <v>7</v>
      </c>
      <c r="P202" s="4" t="s">
        <v>7</v>
      </c>
      <c r="R202" s="4" t="s">
        <v>7</v>
      </c>
      <c r="T202" s="4" t="s">
        <v>7</v>
      </c>
      <c r="U202" s="19"/>
      <c r="V202" s="4" t="s">
        <v>7</v>
      </c>
      <c r="X202" s="4" t="s">
        <v>7</v>
      </c>
      <c r="Z202" s="4" t="s">
        <v>7</v>
      </c>
      <c r="AB202" s="4" t="s">
        <v>7</v>
      </c>
      <c r="AD202" s="4" t="s">
        <v>7</v>
      </c>
    </row>
    <row r="203" spans="1:30" ht="12.75">
      <c r="A203" s="17" t="str">
        <f>'Annex A'!A215</f>
        <v>Total all Special &amp; Education Centres:</v>
      </c>
      <c r="B203" s="17"/>
      <c r="C203" s="19">
        <f>SUM(C189:C201)</f>
        <v>593455</v>
      </c>
      <c r="D203" s="19">
        <f>SUM(D189:D201)</f>
        <v>677533</v>
      </c>
      <c r="F203" s="19">
        <f>SUM(F189:F201)</f>
        <v>628487.5000000001</v>
      </c>
      <c r="H203" s="19">
        <f>SUM(H189:H201)</f>
        <v>685932.5</v>
      </c>
      <c r="J203" s="19">
        <f>SUM(J189:J201)</f>
        <v>680207.7916666666</v>
      </c>
      <c r="L203" s="19">
        <f>SUM(L189:L201)</f>
        <v>745580</v>
      </c>
      <c r="N203" s="19">
        <f>SUM(N189:N201)</f>
        <v>710785.6249999999</v>
      </c>
      <c r="P203" s="19">
        <f>SUM(P189:P201)</f>
        <v>756525</v>
      </c>
      <c r="R203" s="19">
        <f>SUM(R189:R201)</f>
        <v>750140.4166666667</v>
      </c>
      <c r="T203" s="19">
        <f>SUM(T189:T201)</f>
        <v>832782.5</v>
      </c>
      <c r="U203" s="19"/>
      <c r="V203" s="19">
        <f>SUM(V189:V201)</f>
        <v>788298.9583333334</v>
      </c>
      <c r="X203" s="19">
        <f>SUM(X189:X201)</f>
        <v>884455</v>
      </c>
      <c r="Z203" s="19">
        <f>SUM(Z189:Z201)</f>
        <v>854312.7083333331</v>
      </c>
      <c r="AB203" s="19">
        <f>SUM(AB189:AB201)</f>
        <v>943577.5</v>
      </c>
      <c r="AD203" s="19">
        <f>SUM(AD189:AD201)</f>
        <v>909089.3750000002</v>
      </c>
    </row>
    <row r="204" spans="1:30" ht="12.75">
      <c r="A204" s="4" t="s">
        <v>7</v>
      </c>
      <c r="B204" s="4" t="s">
        <v>7</v>
      </c>
      <c r="C204" s="4" t="s">
        <v>7</v>
      </c>
      <c r="D204" s="4" t="s">
        <v>7</v>
      </c>
      <c r="F204" s="4" t="s">
        <v>7</v>
      </c>
      <c r="H204" s="4" t="s">
        <v>7</v>
      </c>
      <c r="J204" s="4" t="s">
        <v>7</v>
      </c>
      <c r="L204" s="4" t="s">
        <v>7</v>
      </c>
      <c r="N204" s="4" t="s">
        <v>7</v>
      </c>
      <c r="P204" s="4" t="s">
        <v>7</v>
      </c>
      <c r="R204" s="4" t="s">
        <v>7</v>
      </c>
      <c r="T204" s="4" t="s">
        <v>7</v>
      </c>
      <c r="U204" s="19"/>
      <c r="V204" s="4" t="s">
        <v>7</v>
      </c>
      <c r="X204" s="4" t="s">
        <v>7</v>
      </c>
      <c r="Z204" s="4" t="s">
        <v>7</v>
      </c>
      <c r="AB204" s="4" t="s">
        <v>7</v>
      </c>
      <c r="AD204" s="4" t="s">
        <v>7</v>
      </c>
    </row>
    <row r="205" spans="1:30" ht="12.75">
      <c r="A205" s="17" t="str">
        <f>'Annex A'!A217</f>
        <v>Total all Schools:</v>
      </c>
      <c r="B205" s="17"/>
      <c r="C205" s="19">
        <f>SUM(C186,C203)</f>
        <v>16801372</v>
      </c>
      <c r="D205" s="19">
        <f>SUM(D186,D203)</f>
        <v>21244177.5</v>
      </c>
      <c r="F205" s="19">
        <f>SUM(F186,F203)</f>
        <v>18507194.708333336</v>
      </c>
      <c r="H205" s="19">
        <f>SUM(H186,H203)</f>
        <v>21734240</v>
      </c>
      <c r="J205" s="19">
        <f>SUM(J186,J203)</f>
        <v>21473266.458333336</v>
      </c>
      <c r="L205" s="19">
        <f>SUM(L186,L203)</f>
        <v>22028737.5</v>
      </c>
      <c r="N205" s="19">
        <f>SUM(N186,N203)</f>
        <v>21976572.291666668</v>
      </c>
      <c r="P205" s="19">
        <f>SUM(P186,P203)</f>
        <v>22024062.5</v>
      </c>
      <c r="R205" s="19">
        <f>SUM(R186,R203)</f>
        <v>22026789.583333332</v>
      </c>
      <c r="T205" s="19">
        <f>SUM(T186,T203)</f>
        <v>22097597.5</v>
      </c>
      <c r="U205" s="19"/>
      <c r="V205" s="19">
        <f>SUM(V186,V203)</f>
        <v>22054702.083333332</v>
      </c>
      <c r="X205" s="19">
        <f>SUM(X186,X203)</f>
        <v>21655040</v>
      </c>
      <c r="Z205" s="19">
        <f>SUM(Z186,Z203)</f>
        <v>21913198.541666664</v>
      </c>
      <c r="AB205" s="19">
        <f>SUM(AB186,AB203)</f>
        <v>22070452.5</v>
      </c>
      <c r="AD205" s="19">
        <f>SUM(AD186,AD203)</f>
        <v>21828128.54166667</v>
      </c>
    </row>
    <row r="206" spans="1:30" ht="12.75">
      <c r="A206" s="4" t="s">
        <v>7</v>
      </c>
      <c r="B206" s="4" t="s">
        <v>7</v>
      </c>
      <c r="C206" s="4" t="s">
        <v>7</v>
      </c>
      <c r="D206" s="4" t="s">
        <v>7</v>
      </c>
      <c r="F206" s="4" t="s">
        <v>7</v>
      </c>
      <c r="H206" s="4" t="s">
        <v>7</v>
      </c>
      <c r="J206" s="4" t="s">
        <v>7</v>
      </c>
      <c r="L206" s="4" t="s">
        <v>7</v>
      </c>
      <c r="N206" s="4" t="s">
        <v>7</v>
      </c>
      <c r="P206" s="4" t="s">
        <v>7</v>
      </c>
      <c r="R206" s="4" t="s">
        <v>7</v>
      </c>
      <c r="T206" s="4" t="s">
        <v>7</v>
      </c>
      <c r="U206" s="19"/>
      <c r="V206" s="4" t="s">
        <v>7</v>
      </c>
      <c r="X206" s="4" t="s">
        <v>7</v>
      </c>
      <c r="Z206" s="4" t="s">
        <v>7</v>
      </c>
      <c r="AB206" s="4" t="s">
        <v>7</v>
      </c>
      <c r="AD206" s="4" t="s">
        <v>7</v>
      </c>
    </row>
    <row r="207" ht="12.75">
      <c r="U207" s="19"/>
    </row>
    <row r="208" ht="12.75">
      <c r="U208" s="19"/>
    </row>
    <row r="209" ht="12.75">
      <c r="U209" s="19"/>
    </row>
    <row r="210" ht="12.75">
      <c r="U210" s="19"/>
    </row>
  </sheetData>
  <sheetProtection/>
  <printOptions/>
  <pageMargins left="0.1968503937007874" right="0.1968503937007874" top="0.3937007874015748" bottom="0.1968503937007874" header="0" footer="0"/>
  <pageSetup fitToHeight="8" fitToWidth="1" horizontalDpi="600" verticalDpi="600" orientation="portrait" paperSize="9" scale="78" r:id="rId1"/>
  <rowBreaks count="1" manualBreakCount="1">
    <brk id="14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5"/>
  <sheetViews>
    <sheetView zoomScale="75" zoomScaleNormal="75" zoomScalePageLayoutView="0" workbookViewId="0" topLeftCell="A1">
      <selection activeCell="A34" sqref="A34"/>
    </sheetView>
  </sheetViews>
  <sheetFormatPr defaultColWidth="9.140625" defaultRowHeight="12.75"/>
  <cols>
    <col min="1" max="1" width="135.00390625" style="0" bestFit="1" customWidth="1"/>
  </cols>
  <sheetData>
    <row r="1" ht="12.75">
      <c r="A1" s="21" t="s">
        <v>3</v>
      </c>
    </row>
    <row r="3" ht="12.75">
      <c r="A3" s="16" t="s">
        <v>167</v>
      </c>
    </row>
    <row r="4" ht="12.75">
      <c r="A4" t="s">
        <v>185</v>
      </c>
    </row>
    <row r="5" ht="12.75">
      <c r="A5" s="23" t="s">
        <v>247</v>
      </c>
    </row>
    <row r="6" ht="12.75">
      <c r="A6" t="s">
        <v>187</v>
      </c>
    </row>
    <row r="8" ht="12.75">
      <c r="A8" s="16" t="s">
        <v>186</v>
      </c>
    </row>
    <row r="9" ht="12.75">
      <c r="A9" t="s">
        <v>203</v>
      </c>
    </row>
    <row r="10" ht="12.75">
      <c r="A10" s="23" t="s">
        <v>248</v>
      </c>
    </row>
    <row r="11" ht="12.75">
      <c r="A11" t="s">
        <v>223</v>
      </c>
    </row>
    <row r="12" ht="12.75">
      <c r="A12" t="s">
        <v>224</v>
      </c>
    </row>
    <row r="13" ht="12.75">
      <c r="A13" s="26" t="s">
        <v>241</v>
      </c>
    </row>
    <row r="14" ht="12.75">
      <c r="A14" s="23" t="s">
        <v>249</v>
      </c>
    </row>
    <row r="15" ht="12.75">
      <c r="A15" s="23" t="s">
        <v>251</v>
      </c>
    </row>
    <row r="16" ht="12.75">
      <c r="A16" s="23" t="s">
        <v>250</v>
      </c>
    </row>
    <row r="17" ht="12.75">
      <c r="A17" t="s">
        <v>191</v>
      </c>
    </row>
    <row r="19" ht="12.75">
      <c r="A19" s="16" t="s">
        <v>189</v>
      </c>
    </row>
    <row r="20" ht="12.75">
      <c r="A20" s="26" t="s">
        <v>233</v>
      </c>
    </row>
    <row r="21" s="22" customFormat="1" ht="12.75">
      <c r="A21" s="26" t="s">
        <v>234</v>
      </c>
    </row>
    <row r="22" s="22" customFormat="1" ht="12.75">
      <c r="A22" s="26" t="s">
        <v>235</v>
      </c>
    </row>
    <row r="24" ht="12.75">
      <c r="A24" s="16" t="s">
        <v>173</v>
      </c>
    </row>
    <row r="25" ht="12.75">
      <c r="A25" s="23" t="s">
        <v>252</v>
      </c>
    </row>
    <row r="26" ht="12.75">
      <c r="A26" s="23" t="s">
        <v>253</v>
      </c>
    </row>
    <row r="27" ht="12.75">
      <c r="A27" s="22" t="s">
        <v>192</v>
      </c>
    </row>
    <row r="29" ht="12.75">
      <c r="A29" s="16" t="s">
        <v>209</v>
      </c>
    </row>
    <row r="30" ht="12.75">
      <c r="A30" t="s">
        <v>225</v>
      </c>
    </row>
    <row r="31" ht="12.75">
      <c r="A31" t="s">
        <v>226</v>
      </c>
    </row>
    <row r="33" ht="12.75">
      <c r="A33" s="16" t="s">
        <v>200</v>
      </c>
    </row>
    <row r="34" ht="12.75">
      <c r="A34" s="23" t="s">
        <v>219</v>
      </c>
    </row>
    <row r="35" ht="12.75">
      <c r="A35" s="23" t="s">
        <v>218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Liverpool Direct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bakerm</dc:creator>
  <cp:keywords/>
  <dc:description/>
  <cp:lastModifiedBy>Windows User</cp:lastModifiedBy>
  <cp:lastPrinted>2019-03-14T12:31:46Z</cp:lastPrinted>
  <dcterms:created xsi:type="dcterms:W3CDTF">2013-03-07T09:46:40Z</dcterms:created>
  <dcterms:modified xsi:type="dcterms:W3CDTF">2020-11-18T14:06:21Z</dcterms:modified>
  <cp:category/>
  <cp:version/>
  <cp:contentType/>
  <cp:contentStatus/>
</cp:coreProperties>
</file>