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9200" windowHeight="7995" activeTab="0"/>
  </bookViews>
  <sheets>
    <sheet name="Annex A" sheetId="1" r:id="rId1"/>
    <sheet name="Deprivation Pupil Premium" sheetId="2" r:id="rId2"/>
    <sheet name="Annex A Explanation" sheetId="3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djustments_To_1314_SBS">'[1]Local Factors'!$AA$5</definedName>
    <definedName name="Adjustments_To_1516_SBS">'[2]Local Factors'!$AB$5</definedName>
    <definedName name="Adjustments_To_PY_SBS">'[3]Local Factors'!$AA$5</definedName>
    <definedName name="Capping_Scaling_YesNo">#REF!</definedName>
    <definedName name="d">#REF!</definedName>
    <definedName name="EAL_Pri_Option">#REF!</definedName>
    <definedName name="EAL_Sec_Option">#REF!</definedName>
    <definedName name="Exc_Cir1_Total">'[1]New ISB'!$AJ$5</definedName>
    <definedName name="Exc_Cir2_Total">'[1]New ISB'!$AK$5</definedName>
    <definedName name="Exc_Cir3_Total">'[1]New ISB'!$AL$5</definedName>
    <definedName name="Exc_Cir4_Total">'[1]New ISB'!$AM$5</definedName>
    <definedName name="Exc_Cir5_Total">'[1]New ISB'!$AN$5</definedName>
    <definedName name="Exc_Cir6_Total">'[1]New ISB'!$AO$5</definedName>
    <definedName name="Exc_Cir7_Total">'[3]New ISB'!$AT$5</definedName>
    <definedName name="Fringe_Total">'[1]New ISB'!$AE$5</definedName>
    <definedName name="FSM_Pri_Option">#REF!</definedName>
    <definedName name="FSM_Sec_Option">#REF!</definedName>
    <definedName name="LCHI_Pri_Option">#REF!</definedName>
    <definedName name="LCHI_Sec">#REF!</definedName>
    <definedName name="Lump_Sum_total">'[1]New ISB'!$AC$5</definedName>
    <definedName name="MFG_Total">'[1]New ISB'!$BB$5</definedName>
    <definedName name="min_pupil_rate_KS3">#REF!</definedName>
    <definedName name="min_pupil_rate_KS4">#REF!</definedName>
    <definedName name="mppf_pri">'[3]New ISB'!$BC$5</definedName>
    <definedName name="mppf_sec">'[3]New ISB'!$BD$5</definedName>
    <definedName name="Notional_SEN_Lump_sum_Pri">#REF!</definedName>
    <definedName name="Notional_SEN_Lump_sum_Sec">#REF!</definedName>
    <definedName name="PFI_Total">'[1]New ISB'!$AH$5</definedName>
    <definedName name="ppppp">#REF!</definedName>
    <definedName name="_xlnm.Print_Area" localSheetId="0">'Annex A'!$A$1:$Z$217</definedName>
    <definedName name="_xlnm.Print_Area" localSheetId="2">'Annex A Explanation'!$A$1:$A$41</definedName>
    <definedName name="_xlnm.Print_Area" localSheetId="1">'Deprivation Pupil Premium'!$A$1:$J$206</definedName>
    <definedName name="_xlnm.Print_Titles" localSheetId="0">'Annex A'!$7:$12</definedName>
    <definedName name="_xlnm.Print_Titles" localSheetId="1">'Deprivation Pupil Premium'!$8:$11</definedName>
    <definedName name="Rates_Total">'[1]New ISB'!$AG$5</definedName>
    <definedName name="Scaling_Factor">#REF!</definedName>
    <definedName name="Sixth_Form_Total">'[1]New ISB'!$AI$5</definedName>
    <definedName name="Sparsity_Total">'[1]New ISB'!$AD$5</definedName>
    <definedName name="Split_Sites_Total">'[1]New ISB'!$AF$5</definedName>
    <definedName name="Total_Notional_SEN">'[1]New ISB'!$AS$5</definedName>
    <definedName name="Total_Primary_funding">'[1]New ISB'!$AU$5</definedName>
    <definedName name="Total_Secondary_Funding">'[1]New ISB'!$AV$5</definedName>
  </definedNames>
  <calcPr fullCalcOnLoad="1"/>
</workbook>
</file>

<file path=xl/sharedStrings.xml><?xml version="1.0" encoding="utf-8"?>
<sst xmlns="http://schemas.openxmlformats.org/spreadsheetml/2006/main" count="1272" uniqueCount="264">
  <si>
    <t>LIVERPOOL CITY COUNCIL</t>
  </si>
  <si>
    <t>CHILDREN'S SERVICES</t>
  </si>
  <si>
    <t>INDIVIDUAL SCHOOL BUDGETS</t>
  </si>
  <si>
    <t>Annex A</t>
  </si>
  <si>
    <t>DfE</t>
  </si>
  <si>
    <t>School</t>
  </si>
  <si>
    <t>No.</t>
  </si>
  <si>
    <t>=</t>
  </si>
  <si>
    <t>Community Nursery Schools</t>
  </si>
  <si>
    <t>Abercromby Nursery and Community</t>
  </si>
  <si>
    <t>Chatham Place Nursery</t>
  </si>
  <si>
    <t>East Prescot Road Nursery</t>
  </si>
  <si>
    <t>Total Community Nursery:</t>
  </si>
  <si>
    <t>Community Primary Schools</t>
  </si>
  <si>
    <t xml:space="preserve"> </t>
  </si>
  <si>
    <t>Banks Road JMI</t>
  </si>
  <si>
    <t>Barlows Primary</t>
  </si>
  <si>
    <t>Belle Vale JMI Primary</t>
  </si>
  <si>
    <t>Blackmoor Park Junior</t>
  </si>
  <si>
    <t>Blackmoor Park Infants'</t>
  </si>
  <si>
    <t>Blueberry Park Primary</t>
  </si>
  <si>
    <t>Booker Avenue Junior</t>
  </si>
  <si>
    <t>Booker Avenue Infant</t>
  </si>
  <si>
    <t>Broadgreen Primary</t>
  </si>
  <si>
    <t>Broad Square Community Primary</t>
  </si>
  <si>
    <t>Childwall Valley Primary</t>
  </si>
  <si>
    <t>Corinthian Community Primary</t>
  </si>
  <si>
    <t>Dovecot JMI</t>
  </si>
  <si>
    <t>Fazakerley Primary</t>
  </si>
  <si>
    <t>Florence Melly Primary</t>
  </si>
  <si>
    <t>Four Oaks Primary</t>
  </si>
  <si>
    <t>Gilmour Junior</t>
  </si>
  <si>
    <t>Gilmour Infant</t>
  </si>
  <si>
    <t>Greenbank Primary</t>
  </si>
  <si>
    <t>Gwladys Street Primary and Nursery</t>
  </si>
  <si>
    <t>Hunts Cross</t>
  </si>
  <si>
    <t>Kensington Community Primary</t>
  </si>
  <si>
    <t>Kingsley Community Primary</t>
  </si>
  <si>
    <t>Knotty Ash Primary</t>
  </si>
  <si>
    <t>Lawrence Community Primary</t>
  </si>
  <si>
    <t>Leamington Primary</t>
  </si>
  <si>
    <t>Lister Junior</t>
  </si>
  <si>
    <t>Lister Drive Infant</t>
  </si>
  <si>
    <t>Longmoor Primary</t>
  </si>
  <si>
    <t>Mab Lane JMI</t>
  </si>
  <si>
    <t>Matthew Arnold Primary</t>
  </si>
  <si>
    <t>Middlefield Primary</t>
  </si>
  <si>
    <t>Monksdown Primary</t>
  </si>
  <si>
    <t>Mosspits Lane Primary</t>
  </si>
  <si>
    <t>Norman Pannell Primary</t>
  </si>
  <si>
    <t>Northcote Primary</t>
  </si>
  <si>
    <t>Northway Primary</t>
  </si>
  <si>
    <t>Phoenix Primary</t>
  </si>
  <si>
    <t>Pinehurst Primary</t>
  </si>
  <si>
    <t>Pleasant Street Primary</t>
  </si>
  <si>
    <t>Ranworth Square Primary</t>
  </si>
  <si>
    <t>St Michael-in-the-Hamlet Primary</t>
  </si>
  <si>
    <t>Smithdown Primary</t>
  </si>
  <si>
    <t>Springwood Heath Primary</t>
  </si>
  <si>
    <t>Stockton Wood Community Primary</t>
  </si>
  <si>
    <t>Sudley Junior</t>
  </si>
  <si>
    <t>Sudley Infant</t>
  </si>
  <si>
    <t>Wellesbourne Primary</t>
  </si>
  <si>
    <t>Whitefield JMI</t>
  </si>
  <si>
    <t>Windsor Community Primary</t>
  </si>
  <si>
    <t>Woolton Primary</t>
  </si>
  <si>
    <t>Total Community Primary:</t>
  </si>
  <si>
    <t>Voluntary Primary Schools</t>
  </si>
  <si>
    <t>C of E (Aided)</t>
  </si>
  <si>
    <t>Childwall C of E Primary</t>
  </si>
  <si>
    <t>Kirkdale, St Lawrence C of E Primary</t>
  </si>
  <si>
    <t>St Anne's C of E Primary</t>
  </si>
  <si>
    <t>St Mary's  C of E Primary, West Derby</t>
  </si>
  <si>
    <t>Total C of E (Aided):</t>
  </si>
  <si>
    <t>C of E (Controlled)</t>
  </si>
  <si>
    <t>Arnot St Mary CE Primary</t>
  </si>
  <si>
    <t>St Cleopas' C of E Primary</t>
  </si>
  <si>
    <t>St Margaret's Anfield C of E Primary</t>
  </si>
  <si>
    <t>Wavertree C of E</t>
  </si>
  <si>
    <t>Total C of E (Controlled):</t>
  </si>
  <si>
    <t>Catholic Primary Schools</t>
  </si>
  <si>
    <t>All Saints' Catholic Primary</t>
  </si>
  <si>
    <t>Christ The King Catholic Primary</t>
  </si>
  <si>
    <t>Holy Cross Catholic Primary</t>
  </si>
  <si>
    <t>Holy Family Catholic Primary School</t>
  </si>
  <si>
    <t>Holy Name Catholic Primary</t>
  </si>
  <si>
    <t>Holy Trinity Catholic Primary</t>
  </si>
  <si>
    <t>Much Woolton Catholic Primary</t>
  </si>
  <si>
    <t>Our Lady and St Philomena's Catholic Primary</t>
  </si>
  <si>
    <t>Our Lady and St Swithin's Catholic Primary</t>
  </si>
  <si>
    <t>Our Lady of the Assumption Catholic Primary</t>
  </si>
  <si>
    <t>Our Lady of Good Help Catholic Primary</t>
  </si>
  <si>
    <t>Our Lady Immaculate Catholic Primary</t>
  </si>
  <si>
    <t>Our Lady's Bishop Eton Catholic Primary</t>
  </si>
  <si>
    <t>Sacred Heart Catholic Primary</t>
  </si>
  <si>
    <t>St Ambrose's Catholic Primary</t>
  </si>
  <si>
    <t>St Anne's Catholic Primary</t>
  </si>
  <si>
    <t>St Anthony Of Padua Catholic Primary</t>
  </si>
  <si>
    <t>St Austin's Catholic Primary</t>
  </si>
  <si>
    <t>St Cecilia's Catholic Junior</t>
  </si>
  <si>
    <t>St Cecilia's Catholic Infant</t>
  </si>
  <si>
    <t>St Charles' Catholic Primary</t>
  </si>
  <si>
    <t>St Christopher's Catholic Primary</t>
  </si>
  <si>
    <t>St Clare's Catholic Primary</t>
  </si>
  <si>
    <t>St Cuthbert's Catholic Primary</t>
  </si>
  <si>
    <t>St Finbar's Catholic Primary</t>
  </si>
  <si>
    <t>St Francis De Sales Catholic Junior Mixed</t>
  </si>
  <si>
    <t>St Francis De Sales Catholic Inf &amp; Nursery</t>
  </si>
  <si>
    <t>St Gregory's Catholic JMI</t>
  </si>
  <si>
    <t>St Hugh's Catholic Primary</t>
  </si>
  <si>
    <t>St John's Catholic Primary</t>
  </si>
  <si>
    <t>St Matthew's Catholic Primary</t>
  </si>
  <si>
    <t>St Michael's Catholic Primary</t>
  </si>
  <si>
    <t>St Nicholas' Catholic Primary</t>
  </si>
  <si>
    <t>St Paschal Baylon Catholic Primary</t>
  </si>
  <si>
    <t>St Patrick's Catholic Primary</t>
  </si>
  <si>
    <t>St Paul's Catholic Junior</t>
  </si>
  <si>
    <t>St Paul's and St Timothy's Catholic Infant</t>
  </si>
  <si>
    <t>St Sebastian's Catholic JMI</t>
  </si>
  <si>
    <t>St Teresa of Lisieux Catholic Primary</t>
  </si>
  <si>
    <t>The Trinity Catholic Primary</t>
  </si>
  <si>
    <t>St Vincent de Paul Catholic Primary</t>
  </si>
  <si>
    <t>Total Catholic Primary Schools:</t>
  </si>
  <si>
    <t>Joint Denomination</t>
  </si>
  <si>
    <t>Emmaus C of E and Catholic Primary</t>
  </si>
  <si>
    <t>Faith Primary</t>
  </si>
  <si>
    <t>Voluntary Aided</t>
  </si>
  <si>
    <t>King David Primary</t>
  </si>
  <si>
    <t>Community Comprehensive</t>
  </si>
  <si>
    <t>The Alsop High</t>
  </si>
  <si>
    <t>Broadgreen International</t>
  </si>
  <si>
    <t>Calderstones</t>
  </si>
  <si>
    <t>Fazakerley High</t>
  </si>
  <si>
    <t>Gateacre Community Comprehensive</t>
  </si>
  <si>
    <t>Holly Lodge Girls College</t>
  </si>
  <si>
    <t>Total Community Comprehensive:</t>
  </si>
  <si>
    <t>Voluntary Secondary Schools</t>
  </si>
  <si>
    <t>C of E High</t>
  </si>
  <si>
    <t>Archbishop Blanch C of E VA High</t>
  </si>
  <si>
    <t>St Hilda's C of E High</t>
  </si>
  <si>
    <t>Total C of E High:</t>
  </si>
  <si>
    <t>Voluntary Aided High</t>
  </si>
  <si>
    <t>King David High</t>
  </si>
  <si>
    <t>Total Voluntary Aided High</t>
  </si>
  <si>
    <t>Catholic High</t>
  </si>
  <si>
    <t>Archbishop Beck Catholic Sports College</t>
  </si>
  <si>
    <t>Broughton Hall High</t>
  </si>
  <si>
    <t>Cardinal Heenan Catholic High</t>
  </si>
  <si>
    <t>Notre Dame Catholic College for the Arts</t>
  </si>
  <si>
    <t>St John Bosco Arts College</t>
  </si>
  <si>
    <t>St Julie's Catholic High</t>
  </si>
  <si>
    <t>Total Catholic High:</t>
  </si>
  <si>
    <t>Abbot's Lea</t>
  </si>
  <si>
    <t>Bank View</t>
  </si>
  <si>
    <t>Clifford Holroyde</t>
  </si>
  <si>
    <t>Ernest Cookson</t>
  </si>
  <si>
    <t>Hope</t>
  </si>
  <si>
    <t>Millstead Special Needs Primary</t>
  </si>
  <si>
    <t>Palmerston</t>
  </si>
  <si>
    <t>Princes Primary</t>
  </si>
  <si>
    <t>Redbridge High</t>
  </si>
  <si>
    <t>Sandfield Park</t>
  </si>
  <si>
    <t>Woolton High</t>
  </si>
  <si>
    <t>Rudston Primary</t>
  </si>
  <si>
    <t>Schools Block</t>
  </si>
  <si>
    <t>High Cost Block</t>
  </si>
  <si>
    <t>Total Controllable School Budget Share</t>
  </si>
  <si>
    <t>Early Years Block</t>
  </si>
  <si>
    <t>Formula Allocation</t>
  </si>
  <si>
    <t>Total Schools Block</t>
  </si>
  <si>
    <t>Main High Cost</t>
  </si>
  <si>
    <t>Top-up High Cost</t>
  </si>
  <si>
    <t>Total High Cost</t>
  </si>
  <si>
    <t>Post-16 Block</t>
  </si>
  <si>
    <t>2014-15</t>
  </si>
  <si>
    <t>2015-16</t>
  </si>
  <si>
    <t>Forecast Controllable School Budget Share</t>
  </si>
  <si>
    <t>Pupil numbers used in the School Block only in</t>
  </si>
  <si>
    <t>each year. These figures do not include Nursery,</t>
  </si>
  <si>
    <t>2016-17</t>
  </si>
  <si>
    <t>Total All Primary &amp; Nursery Schools</t>
  </si>
  <si>
    <t>Total all Secondary:</t>
  </si>
  <si>
    <t>Total all Primary, Nursery &amp; Secondary:</t>
  </si>
  <si>
    <t>Total all Special &amp; Education Centres:</t>
  </si>
  <si>
    <t>Total all Schools:</t>
  </si>
  <si>
    <t>This is the Early Years Single Funding Formula.</t>
  </si>
  <si>
    <t>School Block</t>
  </si>
  <si>
    <t>financial year using actual termly Census data.</t>
  </si>
  <si>
    <t>Everton Nursery School and Family Centre</t>
  </si>
  <si>
    <t>High-Needs Block</t>
  </si>
  <si>
    <t>Special Schools</t>
  </si>
  <si>
    <t>The School Block Proforma tab shows the unit values and total allocations submitted to DfE for each of the relevant formula elements.</t>
  </si>
  <si>
    <t>The Special School figure shows the Bursary allocation only, the balance of post-16 funding being incorporated in the place funding allocation.</t>
  </si>
  <si>
    <t>Blessed Sacrament Catholic Primary</t>
  </si>
  <si>
    <t>Deprivation Pupil Premium</t>
  </si>
  <si>
    <t>DfE No.</t>
  </si>
  <si>
    <t>2013-14</t>
  </si>
  <si>
    <t>Financial</t>
  </si>
  <si>
    <t>Year</t>
  </si>
  <si>
    <t>Academic</t>
  </si>
  <si>
    <t>Pupil Premium Deprivation, Service Children and Post-LAC</t>
  </si>
  <si>
    <t>Financial/Academic Years</t>
  </si>
  <si>
    <t>School Budget Share (Initial Allocations)</t>
  </si>
  <si>
    <t>The main block of funding for all mainstream schools.</t>
  </si>
  <si>
    <t>2017-18</t>
  </si>
  <si>
    <t>Anfield Primary</t>
  </si>
  <si>
    <t>Ellergreen Nursery School</t>
  </si>
  <si>
    <r>
      <t>Less</t>
    </r>
    <r>
      <rPr>
        <sz val="10"/>
        <rFont val="Arial"/>
        <family val="0"/>
      </rPr>
      <t xml:space="preserve"> Dedelegation</t>
    </r>
  </si>
  <si>
    <t>Notional SEN (included within the School Block allocation)</t>
  </si>
  <si>
    <t>Notional SEN</t>
  </si>
  <si>
    <t>Rice Lane Primary</t>
  </si>
  <si>
    <t>Dovedale Primary</t>
  </si>
  <si>
    <t>St Oswald's Catholic Primary</t>
  </si>
  <si>
    <t>2018-19</t>
  </si>
  <si>
    <t>2019-20</t>
  </si>
  <si>
    <t>* Primary: Reception number repeated.</t>
  </si>
  <si>
    <t>Childwall Abbey</t>
  </si>
  <si>
    <t>New Heights</t>
  </si>
  <si>
    <t>financial year.</t>
  </si>
  <si>
    <t>Pupil Premium is additional to School Budget Share. DfE release initial allocations in June but these are subject to change until the end of the</t>
  </si>
  <si>
    <t>Service Children Pupil Premium</t>
  </si>
  <si>
    <t>Post-LAC Pupil Premium</t>
  </si>
  <si>
    <t>2020-21</t>
  </si>
  <si>
    <t>Educational Needs, a Lump Sum,  Business Rates (forecast), Private Finance Initiative, Building Schools for the Future and Liverpool Schools</t>
  </si>
  <si>
    <t>Investment Programme.</t>
  </si>
  <si>
    <t>Notional SEN is a figure drawn from the School Block calculation. It is made up of 10% of the school's Pupil Element (AWPU) allocation,  and 100%</t>
  </si>
  <si>
    <t>of the Low-Cost SEN allocation. Notional SEN is referred to in the High-Needs funding procedure for mainstream schools.</t>
  </si>
  <si>
    <t>High Cost Block monies included in Schools Block **</t>
  </si>
  <si>
    <r>
      <t xml:space="preserve">** </t>
    </r>
    <r>
      <rPr>
        <u val="single"/>
        <sz val="10"/>
        <rFont val="Arial"/>
        <family val="2"/>
      </rPr>
      <t>High Cost Block monies included in Schools Block</t>
    </r>
  </si>
  <si>
    <t>This is not additional money. As Resource Base pupils with</t>
  </si>
  <si>
    <t>main registration in the school are included in School Block</t>
  </si>
  <si>
    <t>Resource Base budget.</t>
  </si>
  <si>
    <t>School Block is shown here to identify it as part of the</t>
  </si>
  <si>
    <t>The published high-needs allocations relate to Special Schools and resourced units in mainstream schools.</t>
  </si>
  <si>
    <t>Schools and units are funded on an agreed place number plus a top-up amount based on the need of the agreed pupil places. The forecast top-ups</t>
  </si>
  <si>
    <t>assume the school or unit is at full capacity for the whole year; these will be recalculated each term using data collected from and agreed with schools.</t>
  </si>
  <si>
    <t xml:space="preserve"> and Post-16.</t>
  </si>
  <si>
    <t>Please use the 2018-19 Financial Year figure for 2019-20 Financial and Academic Year forecasts</t>
  </si>
  <si>
    <t>until DfE publish 2019-20 figures in June 2019.</t>
  </si>
  <si>
    <t>2021-22</t>
  </si>
  <si>
    <t>School Block 2020-21 numbers rolled forward *</t>
  </si>
  <si>
    <t>Pupil numbers shown include pupils in High-Needs Resource Bases.</t>
  </si>
  <si>
    <t>Updates:</t>
  </si>
  <si>
    <t xml:space="preserve">  Secondary: Year 7 Admissions number.</t>
  </si>
  <si>
    <t>*</t>
  </si>
  <si>
    <t>SLATFATF</t>
  </si>
  <si>
    <t xml:space="preserve">Early Years </t>
  </si>
  <si>
    <t>2022-23</t>
  </si>
  <si>
    <t>Pupil Premium allocations for 2020-21 will not</t>
  </si>
  <si>
    <t>be available from DfE until June 2020</t>
  </si>
  <si>
    <t>at 2020-21 rates Deprivation Pupil Premium</t>
  </si>
  <si>
    <t>EYSFF has been forecast using 2019-20 financial year data from each termly Census and will be recalculated in each term of the 2020-21</t>
  </si>
  <si>
    <t>This consists of funding based on October 2019 Census data for: Pupil Numbers, Deprivation, English as an Additional Language, Special</t>
  </si>
  <si>
    <t>In addition, Minimum Funding Guarantee sets a schools year-on-year £/pupil  increase to a minimum of 1.84% and there is no cap on gains</t>
  </si>
  <si>
    <t>budgets increased to bring them up to these minimum funding levels</t>
  </si>
  <si>
    <t xml:space="preserve">Some schools that did not meet the minimum funding level of £3,750 per pupil for Primary schools or £5,000 per pupil for Secondary schools have had their </t>
  </si>
  <si>
    <t>Post-16 funding information is provided by the Education &amp; Schools Funding Agency on an academic year basis.</t>
  </si>
  <si>
    <t>The figure shown on Annex A is made up of 4/12 2019-20 and 8/12 2020-21 academic years to give the 2020-21 financial year allocation.</t>
  </si>
  <si>
    <t>funding in 2020-21, the associated Element 1 funding in</t>
  </si>
  <si>
    <t>School Block Reception to Year 11 from October 2019</t>
  </si>
  <si>
    <t>School Block 2021-22 numbers rolled forward *</t>
  </si>
  <si>
    <t>31.03.2020</t>
  </si>
  <si>
    <t>Indicatives</t>
  </si>
  <si>
    <t>15.05.2020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</si>
</sst>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"/>
    <numFmt numFmtId="166" formatCode="&quot;£&quot;#,##0.00"/>
    <numFmt numFmtId="167" formatCode="#,##0_ ;\-#,##0\ "/>
    <numFmt numFmtId="168" formatCode="0.0%"/>
    <numFmt numFmtId="169" formatCode="#,##0.00_ ;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  <numFmt numFmtId="175" formatCode="0.00000"/>
    <numFmt numFmtId="176" formatCode="0.000"/>
    <numFmt numFmtId="177" formatCode="0.0000000000000000000000"/>
    <numFmt numFmtId="178" formatCode="&quot;£&quot;#,##0.0"/>
    <numFmt numFmtId="179" formatCode="_(&quot;£&quot;* #,##0.00_);_(&quot;£&quot;* \(#,##0.00\);_(&quot;£&quot;* &quot;-&quot;??_);_(@_)"/>
    <numFmt numFmtId="180" formatCode="_(* #,##0.00_);_(* \(#,##0.00\);_(* &quot;-&quot;??_);_(@_)"/>
    <numFmt numFmtId="181" formatCode="&quot;£&quot;#,##0.00_);[Red]\(&quot;£&quot;#,##0.00\)"/>
    <numFmt numFmtId="182" formatCode="&quot;£&quot;#,##0_);[Red]\(&quot;£&quot;#,##0\)"/>
    <numFmt numFmtId="183" formatCode="&quot;£&quot;#,##0.000000000"/>
    <numFmt numFmtId="184" formatCode="&quot;£&quot;#,##0.0000000"/>
    <numFmt numFmtId="185" formatCode="&quot;£&quot;#,##0.000000"/>
    <numFmt numFmtId="186" formatCode="#,##0.0000000000"/>
    <numFmt numFmtId="187" formatCode="&quot;£&quot;#,##0.0000000000"/>
    <numFmt numFmtId="188" formatCode="#,##0_ ;[Red]\-#,##0\ "/>
    <numFmt numFmtId="189" formatCode="_-* #,##0_-;\-* #,##0_-;_-* &quot;-&quot;??_-;_-@_-"/>
    <numFmt numFmtId="190" formatCode="#,##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6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6" fillId="0" borderId="0" applyAlignment="0">
      <protection locked="0"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fill"/>
      <protection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3" fontId="0" fillId="0" borderId="0" xfId="0" applyNumberFormat="1" applyFont="1" applyFill="1" applyAlignment="1" applyProtection="1">
      <alignment horizontal="fill"/>
      <protection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NumberFormat="1" applyFont="1" applyAlignment="1" applyProtection="1">
      <alignment horizontal="fill"/>
      <protection/>
    </xf>
    <xf numFmtId="164" fontId="0" fillId="0" borderId="0" xfId="0" applyNumberFormat="1" applyFont="1" applyFill="1" applyAlignment="1" applyProtection="1">
      <alignment horizontal="fill"/>
      <protection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34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 applyProtection="1">
      <alignment horizontal="fill"/>
      <protection/>
    </xf>
    <xf numFmtId="0" fontId="0" fillId="33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42" fillId="0" borderId="0" xfId="0" applyFont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ormula%20Budget%20(MB)\FORMULA\Yr%202014\New%20Formula\2014%20APT%20(Actual%202014-15)\Formula%202014-15\201415_APT_341_Liverpool%20-%20Original%202%20DNU%2018.12%20RV%20from%20EFA%20341w%2017.2.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ormula%20Budget%20(MB)\FORMULA\Yr%202017\APT%202017-18\201617_P4_APT_341_Liverpool%20-%20V2%20submitted%202.2.16%20LA%20Schools%20only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nowlesL\AppData\Local\Microsoft\Windows\Temporary%20Internet%20Files\Content.IE5\GGV31QJT\202021_P2_APT_341_Liverpool%20V4%20MFG%201.84%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Cover"/>
      <sheetName val="Schools Block Data"/>
      <sheetName val="13-14 submitted Baselines"/>
      <sheetName val="Inputs &amp; Adjustments"/>
      <sheetName val="Local Factors"/>
      <sheetName val="Adjusted Factors"/>
      <sheetName val="13-14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5">
        <row r="5">
          <cell r="AA5">
            <v>0</v>
          </cell>
        </row>
      </sheetData>
      <sheetData sheetId="11">
        <row r="5">
          <cell r="AC5">
            <v>9400000</v>
          </cell>
          <cell r="AD5">
            <v>0</v>
          </cell>
          <cell r="AE5">
            <v>0</v>
          </cell>
          <cell r="AF5">
            <v>0</v>
          </cell>
          <cell r="AG5">
            <v>3214390.5013200017</v>
          </cell>
          <cell r="AH5">
            <v>1587579</v>
          </cell>
          <cell r="AI5">
            <v>0</v>
          </cell>
          <cell r="AJ5">
            <v>0</v>
          </cell>
          <cell r="AK5">
            <v>983831.2572730724</v>
          </cell>
          <cell r="AL5">
            <v>192182.13888888885</v>
          </cell>
          <cell r="AM5">
            <v>0</v>
          </cell>
          <cell r="AN5">
            <v>0</v>
          </cell>
          <cell r="AO5">
            <v>0</v>
          </cell>
          <cell r="AS5">
            <v>35051593.00910483</v>
          </cell>
          <cell r="AU5">
            <v>142236950.00311148</v>
          </cell>
          <cell r="AV5">
            <v>111211621.21590681</v>
          </cell>
          <cell r="BB5">
            <v>6014916.780981718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Cover"/>
      <sheetName val="Schools Block Data"/>
      <sheetName val="15-16 submitted baselines"/>
      <sheetName val="15-16 submitted HN places"/>
      <sheetName val="Inputs &amp; Adjustments"/>
      <sheetName val="Local Factors"/>
      <sheetName val="Adjusted Factors"/>
      <sheetName val="15-16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6">
        <row r="5">
          <cell r="AB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Cover"/>
      <sheetName val="Schools Block Data"/>
      <sheetName val="19-20 submitted baselines"/>
      <sheetName val="19-20 HN places"/>
      <sheetName val="Proposed Free Schools"/>
      <sheetName val="Inputs &amp; Adjustments"/>
      <sheetName val="Local Factors"/>
      <sheetName val="Adjusted Factors"/>
      <sheetName val="19-20 final baselines"/>
      <sheetName val="Commentary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7">
        <row r="5">
          <cell r="AA5">
            <v>0</v>
          </cell>
        </row>
      </sheetData>
      <sheetData sheetId="16">
        <row r="5">
          <cell r="AT5">
            <v>0</v>
          </cell>
          <cell r="BC5">
            <v>833081.1757134525</v>
          </cell>
          <cell r="BD5">
            <v>216864.79844354838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6"/>
  <sheetViews>
    <sheetView tabSelected="1" zoomScalePageLayoutView="0" workbookViewId="0" topLeftCell="A1">
      <pane xSplit="1" ySplit="12" topLeftCell="L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U16" sqref="U16"/>
    </sheetView>
  </sheetViews>
  <sheetFormatPr defaultColWidth="9.140625" defaultRowHeight="12.75"/>
  <cols>
    <col min="1" max="1" width="42.28125" style="0" customWidth="1"/>
    <col min="2" max="2" width="9.8515625" style="0" bestFit="1" customWidth="1"/>
    <col min="3" max="3" width="12.140625" style="0" customWidth="1"/>
    <col min="4" max="4" width="14.421875" style="0" customWidth="1"/>
    <col min="5" max="5" width="13.00390625" style="0" customWidth="1"/>
    <col min="6" max="6" width="13.7109375" style="0" bestFit="1" customWidth="1"/>
    <col min="7" max="7" width="12.7109375" style="0" bestFit="1" customWidth="1"/>
    <col min="8" max="8" width="12.28125" style="0" customWidth="1"/>
    <col min="9" max="9" width="13.00390625" style="0" customWidth="1"/>
    <col min="10" max="10" width="12.28125" style="0" customWidth="1"/>
    <col min="11" max="11" width="14.00390625" style="0" customWidth="1"/>
    <col min="12" max="12" width="1.7109375" style="0" customWidth="1"/>
    <col min="13" max="13" width="13.421875" style="0" customWidth="1"/>
    <col min="14" max="14" width="1.7109375" style="0" customWidth="1"/>
    <col min="15" max="15" width="13.421875" style="0" customWidth="1"/>
    <col min="16" max="16" width="1.7109375" style="0" customWidth="1"/>
    <col min="17" max="18" width="14.140625" style="0" customWidth="1"/>
    <col min="19" max="19" width="1.7109375" style="0" customWidth="1"/>
    <col min="20" max="20" width="14.00390625" style="0" customWidth="1"/>
    <col min="21" max="21" width="12.7109375" style="0" customWidth="1"/>
    <col min="22" max="22" width="14.140625" style="0" customWidth="1"/>
    <col min="23" max="23" width="1.7109375" style="0" customWidth="1"/>
    <col min="24" max="26" width="13.7109375" style="0" customWidth="1"/>
    <col min="28" max="28" width="12.28125" style="0" bestFit="1" customWidth="1"/>
    <col min="29" max="29" width="12.7109375" style="0" bestFit="1" customWidth="1"/>
    <col min="30" max="30" width="12.00390625" style="0" bestFit="1" customWidth="1"/>
    <col min="31" max="31" width="14.7109375" style="0" bestFit="1" customWidth="1"/>
    <col min="32" max="32" width="12.7109375" style="0" bestFit="1" customWidth="1"/>
    <col min="33" max="33" width="13.28125" style="0" bestFit="1" customWidth="1"/>
    <col min="34" max="34" width="13.421875" style="0" bestFit="1" customWidth="1"/>
  </cols>
  <sheetData>
    <row r="1" spans="1:24" ht="12.75" customHeight="1">
      <c r="A1" s="1" t="s">
        <v>0</v>
      </c>
      <c r="C1" s="23" t="s">
        <v>242</v>
      </c>
      <c r="D1" s="26"/>
      <c r="E1" s="26"/>
      <c r="F1" s="26"/>
      <c r="J1" s="23" t="s">
        <v>228</v>
      </c>
      <c r="Q1" s="26"/>
      <c r="R1" s="22"/>
      <c r="T1" s="23" t="s">
        <v>248</v>
      </c>
      <c r="U1" s="3"/>
      <c r="V1" s="3"/>
      <c r="W1" s="3"/>
      <c r="X1" s="22" t="s">
        <v>177</v>
      </c>
    </row>
    <row r="2" spans="1:24" ht="12.75" customHeight="1">
      <c r="A2" s="1" t="s">
        <v>1</v>
      </c>
      <c r="C2" t="s">
        <v>246</v>
      </c>
      <c r="D2" s="23" t="s">
        <v>261</v>
      </c>
      <c r="E2" s="23"/>
      <c r="F2" s="23"/>
      <c r="J2" s="23" t="s">
        <v>229</v>
      </c>
      <c r="Q2" s="23"/>
      <c r="T2" s="23" t="s">
        <v>249</v>
      </c>
      <c r="U2" s="3"/>
      <c r="V2" s="3"/>
      <c r="W2" s="3"/>
      <c r="X2" s="22" t="s">
        <v>178</v>
      </c>
    </row>
    <row r="3" spans="1:24" ht="12.75" customHeight="1">
      <c r="A3" s="1" t="s">
        <v>2</v>
      </c>
      <c r="C3" t="s">
        <v>262</v>
      </c>
      <c r="D3" t="s">
        <v>263</v>
      </c>
      <c r="J3" s="23" t="s">
        <v>230</v>
      </c>
      <c r="Q3" s="23"/>
      <c r="T3" s="23"/>
      <c r="U3" s="3"/>
      <c r="V3" s="3"/>
      <c r="W3" s="3"/>
      <c r="X3" s="22" t="s">
        <v>236</v>
      </c>
    </row>
    <row r="4" spans="1:26" ht="12.75" customHeight="1">
      <c r="A4" s="1" t="s">
        <v>222</v>
      </c>
      <c r="J4" s="23" t="s">
        <v>258</v>
      </c>
      <c r="Q4" s="23"/>
      <c r="T4" s="23"/>
      <c r="U4" s="3"/>
      <c r="V4" s="3"/>
      <c r="W4" s="3"/>
      <c r="X4" s="27" t="s">
        <v>215</v>
      </c>
      <c r="Y4" s="22"/>
      <c r="Z4" s="22"/>
    </row>
    <row r="5" spans="1:24" ht="12.75">
      <c r="A5" s="1"/>
      <c r="C5" s="23"/>
      <c r="J5" s="23" t="s">
        <v>232</v>
      </c>
      <c r="P5" s="3"/>
      <c r="Q5" s="23"/>
      <c r="T5" s="23"/>
      <c r="U5" s="3"/>
      <c r="V5" s="3"/>
      <c r="W5" s="3"/>
      <c r="X5" s="26" t="s">
        <v>243</v>
      </c>
    </row>
    <row r="6" spans="1:24" ht="12.75">
      <c r="A6" s="1" t="s">
        <v>3</v>
      </c>
      <c r="J6" s="23" t="s">
        <v>231</v>
      </c>
      <c r="L6" s="3"/>
      <c r="M6" s="3"/>
      <c r="N6" s="3"/>
      <c r="O6" s="3"/>
      <c r="P6" s="3"/>
      <c r="Q6" s="23"/>
      <c r="T6" s="23"/>
      <c r="U6" s="3"/>
      <c r="V6" s="3"/>
      <c r="W6" s="3"/>
      <c r="X6" s="27"/>
    </row>
    <row r="7" spans="2:26" ht="12.75" customHeight="1">
      <c r="B7" s="2"/>
      <c r="C7" s="37" t="s">
        <v>222</v>
      </c>
      <c r="D7" s="38"/>
      <c r="E7" s="38"/>
      <c r="F7" s="38"/>
      <c r="G7" s="38"/>
      <c r="H7" s="38"/>
      <c r="I7" s="38"/>
      <c r="J7" s="38"/>
      <c r="K7" s="39"/>
      <c r="L7" s="3"/>
      <c r="M7" s="9" t="s">
        <v>222</v>
      </c>
      <c r="N7" s="3"/>
      <c r="O7" s="9" t="s">
        <v>222</v>
      </c>
      <c r="P7" s="3"/>
      <c r="Q7" s="9" t="s">
        <v>239</v>
      </c>
      <c r="R7" s="9" t="s">
        <v>247</v>
      </c>
      <c r="T7" s="30" t="s">
        <v>222</v>
      </c>
      <c r="U7" s="30" t="s">
        <v>222</v>
      </c>
      <c r="V7" s="30" t="s">
        <v>222</v>
      </c>
      <c r="W7" s="3"/>
      <c r="X7" s="9" t="s">
        <v>222</v>
      </c>
      <c r="Y7" s="9" t="s">
        <v>239</v>
      </c>
      <c r="Z7" s="9" t="s">
        <v>247</v>
      </c>
    </row>
    <row r="8" spans="3:26" ht="15" customHeight="1">
      <c r="C8" s="37" t="s">
        <v>202</v>
      </c>
      <c r="D8" s="38"/>
      <c r="E8" s="38"/>
      <c r="F8" s="38"/>
      <c r="G8" s="38"/>
      <c r="H8" s="38"/>
      <c r="I8" s="38"/>
      <c r="J8" s="38"/>
      <c r="K8" s="39"/>
      <c r="L8" s="3"/>
      <c r="M8" s="46" t="s">
        <v>227</v>
      </c>
      <c r="N8" s="3"/>
      <c r="O8" s="40" t="s">
        <v>208</v>
      </c>
      <c r="P8" s="3"/>
      <c r="Q8" s="40" t="s">
        <v>176</v>
      </c>
      <c r="R8" s="40" t="s">
        <v>176</v>
      </c>
      <c r="T8" s="46" t="s">
        <v>250</v>
      </c>
      <c r="U8" s="46" t="s">
        <v>220</v>
      </c>
      <c r="V8" s="46" t="s">
        <v>221</v>
      </c>
      <c r="W8" s="3"/>
      <c r="X8" s="40" t="s">
        <v>259</v>
      </c>
      <c r="Y8" s="40" t="s">
        <v>240</v>
      </c>
      <c r="Z8" s="40" t="s">
        <v>260</v>
      </c>
    </row>
    <row r="9" spans="3:26" ht="15" customHeight="1">
      <c r="C9" s="40" t="s">
        <v>167</v>
      </c>
      <c r="D9" s="38" t="s">
        <v>164</v>
      </c>
      <c r="E9" s="44"/>
      <c r="F9" s="45"/>
      <c r="G9" s="37" t="s">
        <v>165</v>
      </c>
      <c r="H9" s="44"/>
      <c r="I9" s="45"/>
      <c r="J9" s="46" t="s">
        <v>173</v>
      </c>
      <c r="K9" s="40" t="s">
        <v>166</v>
      </c>
      <c r="L9" s="3"/>
      <c r="M9" s="41"/>
      <c r="N9" s="3"/>
      <c r="O9" s="41"/>
      <c r="P9" s="3"/>
      <c r="Q9" s="41"/>
      <c r="R9" s="41"/>
      <c r="T9" s="41"/>
      <c r="U9" s="41"/>
      <c r="V9" s="41"/>
      <c r="W9" s="3"/>
      <c r="X9" s="41"/>
      <c r="Y9" s="41"/>
      <c r="Z9" s="41"/>
    </row>
    <row r="10" spans="2:26" ht="15" customHeight="1">
      <c r="B10" s="3" t="s">
        <v>4</v>
      </c>
      <c r="C10" s="41"/>
      <c r="D10" s="40" t="s">
        <v>168</v>
      </c>
      <c r="E10" s="43" t="s">
        <v>207</v>
      </c>
      <c r="F10" s="40" t="s">
        <v>169</v>
      </c>
      <c r="G10" s="40" t="s">
        <v>170</v>
      </c>
      <c r="H10" s="40" t="s">
        <v>171</v>
      </c>
      <c r="I10" s="40" t="s">
        <v>172</v>
      </c>
      <c r="J10" s="41"/>
      <c r="K10" s="41"/>
      <c r="L10" s="3"/>
      <c r="M10" s="41"/>
      <c r="N10" s="3"/>
      <c r="O10" s="41"/>
      <c r="P10" s="3"/>
      <c r="Q10" s="41"/>
      <c r="R10" s="41"/>
      <c r="T10" s="41"/>
      <c r="U10" s="41"/>
      <c r="V10" s="41"/>
      <c r="W10" s="3"/>
      <c r="X10" s="41"/>
      <c r="Y10" s="41"/>
      <c r="Z10" s="41"/>
    </row>
    <row r="11" spans="1:26" ht="36" customHeight="1">
      <c r="A11" t="s">
        <v>5</v>
      </c>
      <c r="B11" s="3" t="s">
        <v>6</v>
      </c>
      <c r="C11" s="42"/>
      <c r="D11" s="42"/>
      <c r="E11" s="42"/>
      <c r="F11" s="42"/>
      <c r="G11" s="42"/>
      <c r="H11" s="42"/>
      <c r="I11" s="42"/>
      <c r="J11" s="42"/>
      <c r="K11" s="42"/>
      <c r="L11" s="3"/>
      <c r="M11" s="42"/>
      <c r="N11" s="3"/>
      <c r="O11" s="42"/>
      <c r="P11" s="3"/>
      <c r="Q11" s="42"/>
      <c r="R11" s="42"/>
      <c r="T11" s="42"/>
      <c r="U11" s="42"/>
      <c r="V11" s="42"/>
      <c r="W11" s="3"/>
      <c r="X11" s="42"/>
      <c r="Y11" s="42"/>
      <c r="Z11" s="42"/>
    </row>
    <row r="12" spans="1:26" ht="12.75">
      <c r="A12" s="4" t="s">
        <v>7</v>
      </c>
      <c r="B12" s="4" t="s">
        <v>7</v>
      </c>
      <c r="C12" s="4" t="s">
        <v>7</v>
      </c>
      <c r="D12" s="4" t="s">
        <v>7</v>
      </c>
      <c r="E12" s="4" t="s">
        <v>7</v>
      </c>
      <c r="F12" s="4"/>
      <c r="G12" s="4" t="s">
        <v>7</v>
      </c>
      <c r="H12" s="4"/>
      <c r="I12" s="4"/>
      <c r="J12" s="4" t="s">
        <v>7</v>
      </c>
      <c r="K12" s="4" t="s">
        <v>7</v>
      </c>
      <c r="L12" s="3"/>
      <c r="M12" s="4" t="s">
        <v>7</v>
      </c>
      <c r="N12" s="3"/>
      <c r="O12" s="4" t="s">
        <v>7</v>
      </c>
      <c r="P12" s="3"/>
      <c r="Q12" s="4" t="s">
        <v>7</v>
      </c>
      <c r="R12" s="4" t="s">
        <v>7</v>
      </c>
      <c r="T12" s="4" t="s">
        <v>7</v>
      </c>
      <c r="U12" s="4" t="s">
        <v>7</v>
      </c>
      <c r="V12" s="4" t="s">
        <v>7</v>
      </c>
      <c r="W12" s="3"/>
      <c r="X12" s="4" t="s">
        <v>7</v>
      </c>
      <c r="Y12" s="4" t="s">
        <v>7</v>
      </c>
      <c r="Z12" s="4" t="s">
        <v>7</v>
      </c>
    </row>
    <row r="13" spans="1:18" ht="12.75" customHeight="1">
      <c r="A13" t="s">
        <v>8</v>
      </c>
      <c r="D13" s="22"/>
      <c r="E13" s="22"/>
      <c r="F13" s="22"/>
      <c r="G13" s="22"/>
      <c r="H13" s="22"/>
      <c r="I13" s="22"/>
      <c r="J13" s="25"/>
      <c r="O13" s="25"/>
      <c r="P13" s="25"/>
      <c r="Q13" s="25"/>
      <c r="R13" s="25"/>
    </row>
    <row r="14" spans="3:26" ht="12.75" customHeight="1">
      <c r="C14" s="31"/>
      <c r="D14" s="32"/>
      <c r="E14" s="32"/>
      <c r="F14" s="32"/>
      <c r="G14" s="32"/>
      <c r="H14" s="32"/>
      <c r="I14" s="32"/>
      <c r="J14" s="32"/>
      <c r="L14" s="3"/>
      <c r="M14" s="31"/>
      <c r="N14" s="3"/>
      <c r="O14" s="31"/>
      <c r="P14" s="25"/>
      <c r="Q14" s="31"/>
      <c r="R14" s="31"/>
      <c r="T14" s="31"/>
      <c r="U14" s="31"/>
      <c r="V14" s="31"/>
      <c r="W14" s="3"/>
      <c r="X14" s="31"/>
      <c r="Y14" s="31"/>
      <c r="Z14" s="31"/>
    </row>
    <row r="15" spans="1:26" ht="12.75" customHeight="1">
      <c r="A15" t="s">
        <v>9</v>
      </c>
      <c r="B15" s="8">
        <v>3411006</v>
      </c>
      <c r="C15" s="5">
        <v>431347.747894697</v>
      </c>
      <c r="D15" s="5">
        <v>0</v>
      </c>
      <c r="E15" s="5">
        <v>0</v>
      </c>
      <c r="F15" s="5">
        <f>SUM(D15-E15)</f>
        <v>0</v>
      </c>
      <c r="G15" s="5">
        <v>0</v>
      </c>
      <c r="H15" s="5">
        <v>0</v>
      </c>
      <c r="I15" s="5">
        <f>SUM(G15:H15)</f>
        <v>0</v>
      </c>
      <c r="J15" s="5">
        <v>0</v>
      </c>
      <c r="K15" s="6">
        <f>SUM(C15,F15,I15,J15)</f>
        <v>431347.747894697</v>
      </c>
      <c r="L15" s="3"/>
      <c r="M15" s="3"/>
      <c r="N15" s="3"/>
      <c r="O15" s="5">
        <v>0</v>
      </c>
      <c r="P15" s="3"/>
      <c r="Q15" s="6">
        <v>431347.747894697</v>
      </c>
      <c r="R15" s="6">
        <v>431347.747894697</v>
      </c>
      <c r="T15" s="5">
        <v>0</v>
      </c>
      <c r="U15" s="5"/>
      <c r="V15" s="5"/>
      <c r="W15" s="3"/>
      <c r="X15" s="11">
        <v>0</v>
      </c>
      <c r="Y15" s="11"/>
      <c r="Z15" s="11"/>
    </row>
    <row r="16" spans="1:26" ht="12.75">
      <c r="A16" t="s">
        <v>10</v>
      </c>
      <c r="B16" s="8">
        <v>3411001</v>
      </c>
      <c r="C16" s="5">
        <v>371253.24053452874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6">
        <f>SUM(C16,F16,I16,J16)</f>
        <v>371253.24053452874</v>
      </c>
      <c r="L16" s="3"/>
      <c r="M16" s="3"/>
      <c r="N16" s="3"/>
      <c r="O16" s="5">
        <v>0</v>
      </c>
      <c r="P16" s="3"/>
      <c r="Q16" s="6">
        <v>371253.24053452874</v>
      </c>
      <c r="R16" s="6">
        <v>371253.24053452874</v>
      </c>
      <c r="T16" s="5">
        <v>0</v>
      </c>
      <c r="U16" s="5"/>
      <c r="V16" s="5"/>
      <c r="W16" s="3"/>
      <c r="X16" s="11">
        <v>0</v>
      </c>
      <c r="Y16" s="11"/>
      <c r="Z16" s="11"/>
    </row>
    <row r="17" spans="1:26" ht="12.75">
      <c r="A17" t="s">
        <v>11</v>
      </c>
      <c r="B17" s="8">
        <v>3411002</v>
      </c>
      <c r="C17" s="5">
        <v>571333.251456805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6">
        <f>SUM(C17,F17,I17,J17)</f>
        <v>571333.251456805</v>
      </c>
      <c r="L17" s="3"/>
      <c r="M17" s="3"/>
      <c r="N17" s="3"/>
      <c r="O17" s="5">
        <v>0</v>
      </c>
      <c r="P17" s="3"/>
      <c r="Q17" s="6">
        <v>571333.251456805</v>
      </c>
      <c r="R17" s="6">
        <v>571333.251456805</v>
      </c>
      <c r="T17" s="5">
        <v>0</v>
      </c>
      <c r="U17" s="5"/>
      <c r="V17" s="5"/>
      <c r="W17" s="3"/>
      <c r="X17" s="11">
        <v>0</v>
      </c>
      <c r="Y17" s="11"/>
      <c r="Z17" s="11"/>
    </row>
    <row r="18" spans="1:26" ht="12.75">
      <c r="A18" t="s">
        <v>206</v>
      </c>
      <c r="B18" s="8">
        <v>3411005</v>
      </c>
      <c r="C18" s="5">
        <v>688395.9045903493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6">
        <f>SUM(C18,F18,I18,J18)</f>
        <v>688395.9045903493</v>
      </c>
      <c r="L18" s="3"/>
      <c r="M18" s="3"/>
      <c r="N18" s="3"/>
      <c r="O18" s="5">
        <v>0</v>
      </c>
      <c r="P18" s="3"/>
      <c r="Q18" s="6">
        <v>688395.9045903493</v>
      </c>
      <c r="R18" s="6">
        <v>688395.9045903493</v>
      </c>
      <c r="T18" s="5">
        <v>0</v>
      </c>
      <c r="U18" s="5"/>
      <c r="V18" s="5"/>
      <c r="W18" s="3"/>
      <c r="X18" s="11">
        <v>0</v>
      </c>
      <c r="Y18" s="11"/>
      <c r="Z18" s="11"/>
    </row>
    <row r="19" spans="1:26" ht="12.75">
      <c r="A19" t="s">
        <v>188</v>
      </c>
      <c r="B19" s="8">
        <v>3411003</v>
      </c>
      <c r="C19" s="5">
        <v>769250.2420816879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6">
        <f>SUM(C19,F19,I19,J19)</f>
        <v>769250.2420816879</v>
      </c>
      <c r="L19" s="3"/>
      <c r="M19" s="3"/>
      <c r="N19" s="3"/>
      <c r="O19" s="5">
        <v>0</v>
      </c>
      <c r="P19" s="3"/>
      <c r="Q19" s="6">
        <v>769250.2420816879</v>
      </c>
      <c r="R19" s="6">
        <v>769250.2420816879</v>
      </c>
      <c r="T19" s="5">
        <v>0</v>
      </c>
      <c r="U19" s="5"/>
      <c r="V19" s="5"/>
      <c r="W19" s="3"/>
      <c r="X19" s="11">
        <v>0</v>
      </c>
      <c r="Y19" s="11"/>
      <c r="Z19" s="11"/>
    </row>
    <row r="20" spans="1:26" ht="12.75">
      <c r="A20" s="4" t="s">
        <v>7</v>
      </c>
      <c r="B20" s="4" t="s">
        <v>7</v>
      </c>
      <c r="C20" s="14" t="s">
        <v>7</v>
      </c>
      <c r="D20" s="14" t="s">
        <v>7</v>
      </c>
      <c r="E20" s="14" t="s">
        <v>7</v>
      </c>
      <c r="F20" s="14" t="s">
        <v>7</v>
      </c>
      <c r="G20" s="14" t="s">
        <v>7</v>
      </c>
      <c r="H20" s="14" t="s">
        <v>7</v>
      </c>
      <c r="I20" s="14" t="s">
        <v>7</v>
      </c>
      <c r="J20" s="14" t="s">
        <v>7</v>
      </c>
      <c r="K20" s="15" t="s">
        <v>7</v>
      </c>
      <c r="L20" s="3"/>
      <c r="M20" s="15" t="s">
        <v>7</v>
      </c>
      <c r="N20" s="3"/>
      <c r="O20" s="14" t="s">
        <v>7</v>
      </c>
      <c r="P20" s="3"/>
      <c r="Q20" s="14" t="s">
        <v>7</v>
      </c>
      <c r="R20" s="14" t="s">
        <v>7</v>
      </c>
      <c r="T20" s="4" t="s">
        <v>7</v>
      </c>
      <c r="U20" s="4" t="s">
        <v>7</v>
      </c>
      <c r="V20" s="4" t="s">
        <v>7</v>
      </c>
      <c r="W20" s="3"/>
      <c r="X20" s="10" t="s">
        <v>7</v>
      </c>
      <c r="Y20" s="10" t="s">
        <v>7</v>
      </c>
      <c r="Z20" s="10" t="s">
        <v>7</v>
      </c>
    </row>
    <row r="21" spans="1:26" ht="12.75">
      <c r="A21" t="s">
        <v>12</v>
      </c>
      <c r="C21" s="5">
        <f aca="true" t="shared" si="0" ref="C21:H21">SUM(C15:C19)</f>
        <v>2831580.386558068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  <c r="H21" s="5">
        <f t="shared" si="0"/>
        <v>0</v>
      </c>
      <c r="I21" s="5">
        <f>SUM(I15:I19)</f>
        <v>0</v>
      </c>
      <c r="J21" s="5">
        <f>SUM(J15:J19)</f>
        <v>0</v>
      </c>
      <c r="K21" s="5">
        <f>SUM(K15:K19)</f>
        <v>2831580.386558068</v>
      </c>
      <c r="L21" s="3"/>
      <c r="M21" s="5">
        <f>SUM(M15:M19)</f>
        <v>0</v>
      </c>
      <c r="N21" s="3"/>
      <c r="O21" s="5">
        <f>SUM(O15:O19)</f>
        <v>0</v>
      </c>
      <c r="P21" s="3"/>
      <c r="Q21" s="5">
        <f>SUM(Q15:Q19)</f>
        <v>2831580.386558068</v>
      </c>
      <c r="R21" s="5">
        <f>SUM(R15:R19)</f>
        <v>2831580.386558068</v>
      </c>
      <c r="T21" s="5">
        <f>SUM(T15:T19)</f>
        <v>0</v>
      </c>
      <c r="U21" s="5">
        <f>SUM(U15:U19)</f>
        <v>0</v>
      </c>
      <c r="V21" s="5">
        <f>SUM(V15:V19)</f>
        <v>0</v>
      </c>
      <c r="W21" s="3"/>
      <c r="X21" s="11">
        <f>SUM(X15:X19)</f>
        <v>0</v>
      </c>
      <c r="Y21" s="11">
        <f>SUM(Y15:Y19)</f>
        <v>0</v>
      </c>
      <c r="Z21" s="11">
        <f>SUM(Z15:Z19)</f>
        <v>0</v>
      </c>
    </row>
    <row r="22" spans="1:26" ht="12.75">
      <c r="A22" s="4" t="s">
        <v>7</v>
      </c>
      <c r="B22" s="4" t="s">
        <v>7</v>
      </c>
      <c r="C22" s="14" t="s">
        <v>7</v>
      </c>
      <c r="D22" s="14" t="s">
        <v>7</v>
      </c>
      <c r="E22" s="14" t="s">
        <v>7</v>
      </c>
      <c r="F22" s="14" t="s">
        <v>7</v>
      </c>
      <c r="G22" s="14" t="s">
        <v>7</v>
      </c>
      <c r="H22" s="14" t="s">
        <v>7</v>
      </c>
      <c r="I22" s="14" t="s">
        <v>7</v>
      </c>
      <c r="J22" s="14" t="s">
        <v>7</v>
      </c>
      <c r="K22" s="15" t="s">
        <v>7</v>
      </c>
      <c r="L22" s="3"/>
      <c r="M22" s="15" t="s">
        <v>7</v>
      </c>
      <c r="N22" s="3"/>
      <c r="O22" s="14" t="s">
        <v>7</v>
      </c>
      <c r="P22" s="3"/>
      <c r="Q22" s="14" t="s">
        <v>7</v>
      </c>
      <c r="R22" s="14" t="s">
        <v>7</v>
      </c>
      <c r="T22" s="4" t="s">
        <v>7</v>
      </c>
      <c r="U22" s="4" t="s">
        <v>7</v>
      </c>
      <c r="V22" s="4" t="s">
        <v>7</v>
      </c>
      <c r="W22" s="3"/>
      <c r="X22" s="10" t="s">
        <v>7</v>
      </c>
      <c r="Y22" s="10" t="s">
        <v>7</v>
      </c>
      <c r="Z22" s="10" t="s">
        <v>7</v>
      </c>
    </row>
    <row r="23" spans="1:26" ht="12.75">
      <c r="A23" t="s">
        <v>13</v>
      </c>
      <c r="C23" s="5"/>
      <c r="D23" s="5"/>
      <c r="E23" s="5"/>
      <c r="F23" s="5"/>
      <c r="G23" s="5"/>
      <c r="H23" s="5"/>
      <c r="I23" s="5"/>
      <c r="J23" s="5"/>
      <c r="K23" s="6"/>
      <c r="L23" s="3"/>
      <c r="M23" s="3"/>
      <c r="N23" s="3"/>
      <c r="O23" s="5"/>
      <c r="P23" s="3"/>
      <c r="Q23" s="5"/>
      <c r="R23" s="5"/>
      <c r="S23" s="5"/>
      <c r="T23" s="5"/>
      <c r="U23" s="5"/>
      <c r="V23" s="5"/>
      <c r="W23" s="3"/>
      <c r="X23" s="12"/>
      <c r="Y23" s="12"/>
      <c r="Z23" s="12"/>
    </row>
    <row r="24" spans="1:26" ht="12.75">
      <c r="A24" t="s">
        <v>14</v>
      </c>
      <c r="C24" s="5"/>
      <c r="D24" s="5"/>
      <c r="E24" s="5"/>
      <c r="F24" s="5"/>
      <c r="G24" s="5"/>
      <c r="H24" s="5"/>
      <c r="I24" s="5"/>
      <c r="J24" s="5"/>
      <c r="K24" s="6"/>
      <c r="L24" s="3"/>
      <c r="M24" s="3"/>
      <c r="N24" s="3"/>
      <c r="O24" s="5"/>
      <c r="P24" s="3"/>
      <c r="Q24" s="5"/>
      <c r="R24" s="5"/>
      <c r="S24" s="5"/>
      <c r="T24" s="5"/>
      <c r="U24" s="5"/>
      <c r="V24" s="6"/>
      <c r="W24" s="3"/>
      <c r="X24" s="12"/>
      <c r="Y24" s="12"/>
      <c r="Z24" s="12"/>
    </row>
    <row r="25" spans="1:28" ht="12.75">
      <c r="A25" t="s">
        <v>205</v>
      </c>
      <c r="B25" s="20">
        <v>3412018</v>
      </c>
      <c r="C25" s="5">
        <v>205918.88999999998</v>
      </c>
      <c r="D25" s="5">
        <v>2609464.5719880946</v>
      </c>
      <c r="E25" s="5">
        <v>24746.8</v>
      </c>
      <c r="F25" s="5">
        <f aca="true" t="shared" si="1" ref="F25:F79">SUM(D25-E25)</f>
        <v>2584717.771988095</v>
      </c>
      <c r="G25" s="5"/>
      <c r="H25" s="5"/>
      <c r="I25" s="5">
        <f aca="true" t="shared" si="2" ref="I25:I56">SUM(G25:H25)</f>
        <v>0</v>
      </c>
      <c r="J25" s="5">
        <v>0</v>
      </c>
      <c r="K25" s="6">
        <f aca="true" t="shared" si="3" ref="K25:K55">SUM(C25,F25,I25,J25)</f>
        <v>2790636.661988095</v>
      </c>
      <c r="L25" s="3"/>
      <c r="M25" s="3"/>
      <c r="N25" s="3"/>
      <c r="O25" s="5">
        <v>488452.28324427316</v>
      </c>
      <c r="P25" s="3"/>
      <c r="Q25" s="6">
        <v>2869516.3975471696</v>
      </c>
      <c r="R25" s="6">
        <v>2911523.2623371696</v>
      </c>
      <c r="T25" s="5">
        <v>357770</v>
      </c>
      <c r="U25" s="5">
        <v>0</v>
      </c>
      <c r="V25" s="5">
        <v>25795</v>
      </c>
      <c r="W25" s="3"/>
      <c r="X25" s="35">
        <v>530</v>
      </c>
      <c r="Y25" s="36">
        <v>536</v>
      </c>
      <c r="Z25" s="36">
        <v>535</v>
      </c>
      <c r="AB25" s="5"/>
    </row>
    <row r="26" spans="1:28" ht="14.25" customHeight="1">
      <c r="A26" t="s">
        <v>15</v>
      </c>
      <c r="B26" s="3">
        <v>3412008</v>
      </c>
      <c r="C26" s="5">
        <v>103811.949</v>
      </c>
      <c r="D26" s="5">
        <v>1229383.208042201</v>
      </c>
      <c r="E26" s="5">
        <v>11999.49</v>
      </c>
      <c r="F26" s="5">
        <f t="shared" si="1"/>
        <v>1217383.718042201</v>
      </c>
      <c r="G26" s="5"/>
      <c r="H26" s="5"/>
      <c r="I26" s="5">
        <f t="shared" si="2"/>
        <v>0</v>
      </c>
      <c r="J26" s="5">
        <v>0</v>
      </c>
      <c r="K26" s="6">
        <f t="shared" si="3"/>
        <v>1321195.667042201</v>
      </c>
      <c r="L26" s="3"/>
      <c r="M26" s="3"/>
      <c r="N26" s="3"/>
      <c r="O26" s="5">
        <v>190435.05813200906</v>
      </c>
      <c r="P26" s="3"/>
      <c r="Q26" s="6">
        <v>1360513.3086911195</v>
      </c>
      <c r="R26" s="6">
        <v>1446840.3772415072</v>
      </c>
      <c r="T26" s="5">
        <v>157365</v>
      </c>
      <c r="U26" s="5">
        <v>310</v>
      </c>
      <c r="V26" s="5">
        <v>7035</v>
      </c>
      <c r="W26" s="3"/>
      <c r="X26" s="35">
        <v>259</v>
      </c>
      <c r="Y26" s="36">
        <v>263</v>
      </c>
      <c r="Z26" s="36">
        <v>278</v>
      </c>
      <c r="AB26" s="5"/>
    </row>
    <row r="27" spans="1:28" ht="12.75">
      <c r="A27" t="s">
        <v>16</v>
      </c>
      <c r="B27" s="3">
        <v>3412010</v>
      </c>
      <c r="C27" s="5">
        <v>127023.9</v>
      </c>
      <c r="D27" s="5">
        <v>1663586.70260136</v>
      </c>
      <c r="E27" s="5">
        <v>18451.21</v>
      </c>
      <c r="F27" s="5">
        <f t="shared" si="1"/>
        <v>1645135.49260136</v>
      </c>
      <c r="G27" s="5"/>
      <c r="H27" s="5"/>
      <c r="I27" s="5">
        <f t="shared" si="2"/>
        <v>0</v>
      </c>
      <c r="J27" s="5">
        <v>0</v>
      </c>
      <c r="K27" s="6">
        <f t="shared" si="3"/>
        <v>1772159.3926013599</v>
      </c>
      <c r="L27" s="3"/>
      <c r="M27" s="3"/>
      <c r="N27" s="3"/>
      <c r="O27" s="5">
        <v>260994.84266159363</v>
      </c>
      <c r="P27" s="3"/>
      <c r="Q27" s="6">
        <v>1854312.1045245184</v>
      </c>
      <c r="R27" s="6">
        <v>1891745.531795623</v>
      </c>
      <c r="T27" s="5">
        <v>92805</v>
      </c>
      <c r="U27" s="5">
        <v>620</v>
      </c>
      <c r="V27" s="5">
        <v>11725</v>
      </c>
      <c r="W27" s="3"/>
      <c r="X27" s="35">
        <v>411</v>
      </c>
      <c r="Y27" s="36">
        <v>417</v>
      </c>
      <c r="Z27" s="36">
        <v>419</v>
      </c>
      <c r="AB27" s="5"/>
    </row>
    <row r="28" spans="1:28" ht="12.75">
      <c r="A28" t="s">
        <v>17</v>
      </c>
      <c r="B28" s="3">
        <v>3412014</v>
      </c>
      <c r="C28" s="5">
        <v>108470.99999999999</v>
      </c>
      <c r="D28" s="5">
        <v>1062345.694520323</v>
      </c>
      <c r="E28" s="5">
        <v>10610.97</v>
      </c>
      <c r="F28" s="5">
        <f t="shared" si="1"/>
        <v>1051734.724520323</v>
      </c>
      <c r="G28" s="5"/>
      <c r="H28" s="5"/>
      <c r="I28" s="5">
        <f t="shared" si="2"/>
        <v>0</v>
      </c>
      <c r="J28" s="5">
        <v>0</v>
      </c>
      <c r="K28" s="6">
        <f t="shared" si="3"/>
        <v>1160205.724520323</v>
      </c>
      <c r="L28" s="3"/>
      <c r="M28" s="3"/>
      <c r="N28" s="3"/>
      <c r="O28" s="5">
        <v>146006.73728341854</v>
      </c>
      <c r="P28" s="3"/>
      <c r="Q28" s="6">
        <v>1241750.342081498</v>
      </c>
      <c r="R28" s="6">
        <v>1298383.7115777954</v>
      </c>
      <c r="T28" s="5">
        <v>149295</v>
      </c>
      <c r="U28" s="5">
        <v>0</v>
      </c>
      <c r="V28" s="5">
        <v>14070</v>
      </c>
      <c r="W28" s="3"/>
      <c r="X28" s="35">
        <v>227</v>
      </c>
      <c r="Y28" s="36">
        <v>242</v>
      </c>
      <c r="Z28" s="36">
        <v>251</v>
      </c>
      <c r="AB28" s="5"/>
    </row>
    <row r="29" spans="1:28" ht="12.75">
      <c r="A29" t="s">
        <v>18</v>
      </c>
      <c r="B29" s="3">
        <v>3412017</v>
      </c>
      <c r="C29" s="5">
        <v>0</v>
      </c>
      <c r="D29" s="5">
        <v>1454832.3935391812</v>
      </c>
      <c r="E29" s="5">
        <v>15929.3</v>
      </c>
      <c r="F29" s="5">
        <f t="shared" si="1"/>
        <v>1438903.0935391812</v>
      </c>
      <c r="G29" s="5"/>
      <c r="H29" s="5"/>
      <c r="I29" s="5">
        <f t="shared" si="2"/>
        <v>0</v>
      </c>
      <c r="J29" s="5">
        <v>0</v>
      </c>
      <c r="K29" s="6">
        <f t="shared" si="3"/>
        <v>1438903.0935391812</v>
      </c>
      <c r="L29" s="3"/>
      <c r="M29" s="3"/>
      <c r="N29" s="3"/>
      <c r="O29" s="5">
        <v>271295.68915700517</v>
      </c>
      <c r="P29" s="3"/>
      <c r="Q29" s="6">
        <v>1470588.3087323944</v>
      </c>
      <c r="R29" s="6">
        <v>1491641.6320249785</v>
      </c>
      <c r="T29" s="5">
        <v>88770</v>
      </c>
      <c r="U29" s="5">
        <v>620</v>
      </c>
      <c r="V29" s="5">
        <v>11725</v>
      </c>
      <c r="W29" s="3"/>
      <c r="X29" s="35">
        <v>355</v>
      </c>
      <c r="Y29" s="36">
        <v>356</v>
      </c>
      <c r="Z29" s="36">
        <v>355</v>
      </c>
      <c r="AB29" s="5"/>
    </row>
    <row r="30" spans="1:28" ht="12.75">
      <c r="A30" t="s">
        <v>19</v>
      </c>
      <c r="B30" s="3">
        <v>3412171</v>
      </c>
      <c r="C30" s="5">
        <v>322243.35</v>
      </c>
      <c r="D30" s="5">
        <v>1115321.107888787</v>
      </c>
      <c r="E30" s="5">
        <v>12015.09</v>
      </c>
      <c r="F30" s="5">
        <f t="shared" si="1"/>
        <v>1103306.017888787</v>
      </c>
      <c r="G30" s="5"/>
      <c r="H30" s="5"/>
      <c r="I30" s="5">
        <f t="shared" si="2"/>
        <v>0</v>
      </c>
      <c r="J30" s="5">
        <v>0</v>
      </c>
      <c r="K30" s="6">
        <f t="shared" si="3"/>
        <v>1425549.3678887868</v>
      </c>
      <c r="L30" s="3"/>
      <c r="M30" s="3"/>
      <c r="N30" s="3"/>
      <c r="O30" s="5">
        <v>156926.53676693208</v>
      </c>
      <c r="P30" s="3"/>
      <c r="Q30" s="6">
        <v>1443802.8438872043</v>
      </c>
      <c r="R30" s="6">
        <v>1465933.9355086125</v>
      </c>
      <c r="T30" s="5">
        <v>44385</v>
      </c>
      <c r="U30" s="5">
        <v>310</v>
      </c>
      <c r="V30" s="5">
        <v>2345</v>
      </c>
      <c r="W30" s="3"/>
      <c r="X30" s="35">
        <v>269</v>
      </c>
      <c r="Y30" s="36">
        <v>269</v>
      </c>
      <c r="Z30" s="36">
        <v>270</v>
      </c>
      <c r="AB30" s="5"/>
    </row>
    <row r="31" spans="1:28" ht="12.75">
      <c r="A31" t="s">
        <v>20</v>
      </c>
      <c r="B31" s="3">
        <v>3413025</v>
      </c>
      <c r="C31" s="5">
        <v>105672.696</v>
      </c>
      <c r="D31" s="5">
        <v>1628882.2300002172</v>
      </c>
      <c r="E31" s="5">
        <v>13385.96</v>
      </c>
      <c r="F31" s="5">
        <f t="shared" si="1"/>
        <v>1615496.2700002172</v>
      </c>
      <c r="G31" s="5"/>
      <c r="H31" s="5"/>
      <c r="I31" s="5">
        <f t="shared" si="2"/>
        <v>0</v>
      </c>
      <c r="J31" s="5">
        <v>0</v>
      </c>
      <c r="K31" s="6">
        <f t="shared" si="3"/>
        <v>1721168.9660002172</v>
      </c>
      <c r="L31" s="3"/>
      <c r="M31" s="3"/>
      <c r="N31" s="3"/>
      <c r="O31" s="5">
        <v>194915.13448488753</v>
      </c>
      <c r="P31" s="3"/>
      <c r="Q31" s="6">
        <v>1795637.8835589988</v>
      </c>
      <c r="R31" s="6">
        <v>1829500.1467242746</v>
      </c>
      <c r="T31" s="5">
        <v>185610</v>
      </c>
      <c r="U31" s="5">
        <v>0</v>
      </c>
      <c r="V31" s="5">
        <v>7035</v>
      </c>
      <c r="W31" s="3"/>
      <c r="X31" s="35">
        <v>286</v>
      </c>
      <c r="Y31" s="36">
        <v>295</v>
      </c>
      <c r="Z31" s="36">
        <v>296</v>
      </c>
      <c r="AB31" s="5"/>
    </row>
    <row r="32" spans="1:28" ht="12.75">
      <c r="A32" t="s">
        <v>21</v>
      </c>
      <c r="B32" s="3">
        <v>3412019</v>
      </c>
      <c r="C32" s="5">
        <v>0</v>
      </c>
      <c r="D32" s="5">
        <v>1376201.5964779756</v>
      </c>
      <c r="E32" s="5">
        <v>15973.49</v>
      </c>
      <c r="F32" s="5">
        <f t="shared" si="1"/>
        <v>1360228.1064779756</v>
      </c>
      <c r="G32" s="5"/>
      <c r="H32" s="5"/>
      <c r="I32" s="5">
        <f t="shared" si="2"/>
        <v>0</v>
      </c>
      <c r="J32" s="5">
        <v>0</v>
      </c>
      <c r="K32" s="6">
        <f t="shared" si="3"/>
        <v>1360228.1064779756</v>
      </c>
      <c r="L32" s="3"/>
      <c r="M32" s="3"/>
      <c r="N32" s="3"/>
      <c r="O32" s="5">
        <v>246875.14561888005</v>
      </c>
      <c r="P32" s="3"/>
      <c r="Q32" s="6">
        <v>1445002.4811977716</v>
      </c>
      <c r="R32" s="6">
        <v>1462053.5980398767</v>
      </c>
      <c r="T32" s="5">
        <v>48420</v>
      </c>
      <c r="U32" s="5">
        <v>1240</v>
      </c>
      <c r="V32" s="5">
        <v>9380</v>
      </c>
      <c r="W32" s="3"/>
      <c r="X32" s="35">
        <v>359</v>
      </c>
      <c r="Y32" s="36">
        <v>361</v>
      </c>
      <c r="Z32" s="36">
        <v>359</v>
      </c>
      <c r="AB32" s="5"/>
    </row>
    <row r="33" spans="1:28" ht="12.75">
      <c r="A33" t="s">
        <v>22</v>
      </c>
      <c r="B33" s="3">
        <v>3412172</v>
      </c>
      <c r="C33" s="5">
        <v>0</v>
      </c>
      <c r="D33" s="5">
        <v>1188856.571636089</v>
      </c>
      <c r="E33" s="5">
        <v>13261.75</v>
      </c>
      <c r="F33" s="5">
        <f t="shared" si="1"/>
        <v>1175594.821636089</v>
      </c>
      <c r="G33" s="5"/>
      <c r="H33" s="5"/>
      <c r="I33" s="5">
        <f t="shared" si="2"/>
        <v>0</v>
      </c>
      <c r="J33" s="5">
        <v>0</v>
      </c>
      <c r="K33" s="6">
        <f t="shared" si="3"/>
        <v>1175594.821636089</v>
      </c>
      <c r="L33" s="3"/>
      <c r="M33" s="3"/>
      <c r="N33" s="3"/>
      <c r="O33" s="5">
        <v>149881.79406361817</v>
      </c>
      <c r="P33" s="3"/>
      <c r="Q33" s="6">
        <v>1318521.2408333332</v>
      </c>
      <c r="R33" s="6">
        <v>1347981.4239944275</v>
      </c>
      <c r="T33" s="5">
        <v>5380</v>
      </c>
      <c r="U33" s="5">
        <v>930</v>
      </c>
      <c r="V33" s="5">
        <v>2345</v>
      </c>
      <c r="W33" s="3"/>
      <c r="X33" s="35">
        <v>300</v>
      </c>
      <c r="Y33" s="36">
        <v>329</v>
      </c>
      <c r="Z33" s="36">
        <v>331</v>
      </c>
      <c r="AB33" s="5"/>
    </row>
    <row r="34" spans="1:28" ht="12.75">
      <c r="A34" t="s">
        <v>23</v>
      </c>
      <c r="B34" s="3">
        <v>3412215</v>
      </c>
      <c r="C34" s="5">
        <v>101439.15</v>
      </c>
      <c r="D34" s="5">
        <v>979779.8359637599</v>
      </c>
      <c r="E34" s="5">
        <v>9897.65</v>
      </c>
      <c r="F34" s="5">
        <f t="shared" si="1"/>
        <v>969882.1859637599</v>
      </c>
      <c r="G34" s="5"/>
      <c r="H34" s="5"/>
      <c r="I34" s="5">
        <f t="shared" si="2"/>
        <v>0</v>
      </c>
      <c r="J34" s="5">
        <v>0</v>
      </c>
      <c r="K34" s="6">
        <f t="shared" si="3"/>
        <v>1071321.3359637598</v>
      </c>
      <c r="L34" s="3"/>
      <c r="M34" s="3"/>
      <c r="N34" s="3"/>
      <c r="O34" s="5">
        <v>161066.42098055486</v>
      </c>
      <c r="P34" s="3"/>
      <c r="Q34" s="6">
        <v>1085247.5545813954</v>
      </c>
      <c r="R34" s="6">
        <v>1101369.3710933952</v>
      </c>
      <c r="T34" s="5">
        <v>108945</v>
      </c>
      <c r="U34" s="5">
        <v>620</v>
      </c>
      <c r="V34" s="5">
        <v>14070</v>
      </c>
      <c r="W34" s="3"/>
      <c r="X34" s="35">
        <v>215</v>
      </c>
      <c r="Y34" s="36">
        <v>214</v>
      </c>
      <c r="Z34" s="36">
        <v>214</v>
      </c>
      <c r="AB34" s="5"/>
    </row>
    <row r="35" spans="1:28" ht="12.75">
      <c r="A35" t="s">
        <v>24</v>
      </c>
      <c r="B35" s="3">
        <v>3413023</v>
      </c>
      <c r="C35" s="5">
        <v>133095.036</v>
      </c>
      <c r="D35" s="5">
        <v>1879134.1044298753</v>
      </c>
      <c r="E35" s="5">
        <v>18567.86</v>
      </c>
      <c r="F35" s="5">
        <f t="shared" si="1"/>
        <v>1860566.2444298752</v>
      </c>
      <c r="G35" s="5"/>
      <c r="H35" s="5"/>
      <c r="I35" s="5">
        <f t="shared" si="2"/>
        <v>0</v>
      </c>
      <c r="J35" s="5">
        <v>0</v>
      </c>
      <c r="K35" s="6">
        <f t="shared" si="3"/>
        <v>1993661.2804298752</v>
      </c>
      <c r="L35" s="3"/>
      <c r="M35" s="3"/>
      <c r="N35" s="3"/>
      <c r="O35" s="5">
        <v>278880.0031858475</v>
      </c>
      <c r="P35" s="3"/>
      <c r="Q35" s="6">
        <v>2021565.2892190574</v>
      </c>
      <c r="R35" s="6">
        <v>2045207.5015662047</v>
      </c>
      <c r="T35" s="5">
        <v>229995</v>
      </c>
      <c r="U35" s="5">
        <v>620</v>
      </c>
      <c r="V35" s="5">
        <v>7035</v>
      </c>
      <c r="W35" s="3"/>
      <c r="X35" s="35">
        <v>401</v>
      </c>
      <c r="Y35" s="36">
        <v>400</v>
      </c>
      <c r="Z35" s="36">
        <v>398</v>
      </c>
      <c r="AB35" s="5"/>
    </row>
    <row r="36" spans="1:28" ht="12.75">
      <c r="A36" s="22" t="s">
        <v>25</v>
      </c>
      <c r="B36" s="3">
        <v>3412001</v>
      </c>
      <c r="C36" s="5">
        <v>52526.085</v>
      </c>
      <c r="D36" s="5">
        <v>1035718.1434322775</v>
      </c>
      <c r="E36" s="5">
        <v>8532.21</v>
      </c>
      <c r="F36" s="5">
        <f t="shared" si="1"/>
        <v>1027185.9334322775</v>
      </c>
      <c r="G36" s="5"/>
      <c r="H36" s="5"/>
      <c r="I36" s="5">
        <f t="shared" si="2"/>
        <v>0</v>
      </c>
      <c r="J36" s="5">
        <v>0</v>
      </c>
      <c r="K36" s="6">
        <f t="shared" si="3"/>
        <v>1079712.0184322775</v>
      </c>
      <c r="L36" s="3"/>
      <c r="M36" s="3"/>
      <c r="N36" s="3"/>
      <c r="O36" s="5">
        <v>108711.82615740893</v>
      </c>
      <c r="P36" s="3"/>
      <c r="Q36" s="6">
        <v>1120746.7620698353</v>
      </c>
      <c r="R36" s="6">
        <v>1172644.2119253096</v>
      </c>
      <c r="T36" s="5">
        <v>79355</v>
      </c>
      <c r="U36" s="5">
        <v>310</v>
      </c>
      <c r="V36" s="5">
        <v>4690</v>
      </c>
      <c r="W36" s="3"/>
      <c r="X36" s="35">
        <v>186</v>
      </c>
      <c r="Y36" s="36">
        <v>191</v>
      </c>
      <c r="Z36" s="36">
        <v>198</v>
      </c>
      <c r="AB36" s="5"/>
    </row>
    <row r="37" spans="1:28" ht="12.75">
      <c r="A37" s="22" t="s">
        <v>26</v>
      </c>
      <c r="B37" s="3">
        <v>3412039</v>
      </c>
      <c r="C37" s="5">
        <v>113477.54999999999</v>
      </c>
      <c r="D37" s="5">
        <v>1601028.7614363148</v>
      </c>
      <c r="E37" s="5">
        <v>17072.3</v>
      </c>
      <c r="F37" s="5">
        <f t="shared" si="1"/>
        <v>1583956.4614363147</v>
      </c>
      <c r="G37" s="5"/>
      <c r="H37" s="5"/>
      <c r="I37" s="5">
        <f t="shared" si="2"/>
        <v>0</v>
      </c>
      <c r="J37" s="5">
        <v>0</v>
      </c>
      <c r="K37" s="6">
        <f t="shared" si="3"/>
        <v>1697434.0114363148</v>
      </c>
      <c r="L37" s="3"/>
      <c r="M37" s="3"/>
      <c r="N37" s="3"/>
      <c r="O37" s="5">
        <v>257323.80866594147</v>
      </c>
      <c r="P37" s="3"/>
      <c r="Q37" s="6">
        <v>1747415.8944736845</v>
      </c>
      <c r="R37" s="6">
        <v>1755342.2762153987</v>
      </c>
      <c r="T37" s="5">
        <v>99530</v>
      </c>
      <c r="U37" s="5">
        <v>0</v>
      </c>
      <c r="V37" s="5">
        <v>2345</v>
      </c>
      <c r="W37" s="3"/>
      <c r="X37" s="35">
        <v>380</v>
      </c>
      <c r="Y37" s="36">
        <v>385</v>
      </c>
      <c r="Z37" s="36">
        <v>380</v>
      </c>
      <c r="AB37" s="5"/>
    </row>
    <row r="38" spans="1:28" ht="12.75">
      <c r="A38" s="22" t="s">
        <v>27</v>
      </c>
      <c r="B38" s="3">
        <v>3412218</v>
      </c>
      <c r="C38" s="5">
        <v>45306.72749999999</v>
      </c>
      <c r="D38" s="5">
        <v>810258.894769303</v>
      </c>
      <c r="E38" s="5">
        <v>6648.79</v>
      </c>
      <c r="F38" s="5">
        <f t="shared" si="1"/>
        <v>803610.104769303</v>
      </c>
      <c r="G38" s="5"/>
      <c r="H38" s="5"/>
      <c r="I38" s="5">
        <f t="shared" si="2"/>
        <v>0</v>
      </c>
      <c r="J38" s="5">
        <v>0</v>
      </c>
      <c r="K38" s="6">
        <f t="shared" si="3"/>
        <v>848916.832269303</v>
      </c>
      <c r="L38" s="3"/>
      <c r="M38" s="3"/>
      <c r="N38" s="3"/>
      <c r="O38" s="5">
        <v>118319.94884578456</v>
      </c>
      <c r="P38" s="3"/>
      <c r="Q38" s="6">
        <v>862522.1140110728</v>
      </c>
      <c r="R38" s="6">
        <v>915856.2258743227</v>
      </c>
      <c r="T38" s="5">
        <v>123740</v>
      </c>
      <c r="U38" s="5">
        <v>0</v>
      </c>
      <c r="V38" s="5">
        <v>0</v>
      </c>
      <c r="W38" s="3"/>
      <c r="X38" s="35">
        <v>139</v>
      </c>
      <c r="Y38" s="36">
        <v>139</v>
      </c>
      <c r="Z38" s="36">
        <v>147</v>
      </c>
      <c r="AB38" s="5"/>
    </row>
    <row r="39" spans="1:28" ht="12.75">
      <c r="A39" s="22" t="s">
        <v>211</v>
      </c>
      <c r="B39" s="3">
        <v>3412036</v>
      </c>
      <c r="C39" s="5">
        <v>0</v>
      </c>
      <c r="D39" s="5">
        <v>3082705.3955302862</v>
      </c>
      <c r="E39" s="5">
        <v>35001.266328125</v>
      </c>
      <c r="F39" s="5">
        <f>SUM(D39-E39)</f>
        <v>3047704.1292021614</v>
      </c>
      <c r="G39" s="5"/>
      <c r="H39" s="5"/>
      <c r="I39" s="5">
        <f t="shared" si="2"/>
        <v>0</v>
      </c>
      <c r="J39" s="5">
        <v>0</v>
      </c>
      <c r="K39" s="6">
        <f t="shared" si="3"/>
        <v>3047704.1292021614</v>
      </c>
      <c r="L39" s="3"/>
      <c r="M39" s="3"/>
      <c r="N39" s="3"/>
      <c r="O39" s="5">
        <v>448447.23678600567</v>
      </c>
      <c r="P39" s="3"/>
      <c r="Q39" s="6">
        <v>3268401.397890625</v>
      </c>
      <c r="R39" s="6">
        <v>3374975.8597063017</v>
      </c>
      <c r="T39" s="5">
        <v>98185</v>
      </c>
      <c r="U39" s="5">
        <v>310</v>
      </c>
      <c r="V39" s="5">
        <v>14070</v>
      </c>
      <c r="W39" s="3"/>
      <c r="X39" s="35">
        <v>785.5</v>
      </c>
      <c r="Y39" s="36">
        <v>816.5</v>
      </c>
      <c r="Z39" s="36">
        <v>829</v>
      </c>
      <c r="AB39" s="5"/>
    </row>
    <row r="40" spans="1:28" ht="12.75">
      <c r="A40" s="22" t="s">
        <v>28</v>
      </c>
      <c r="B40" s="3">
        <v>3412230</v>
      </c>
      <c r="C40" s="5">
        <v>159277.986</v>
      </c>
      <c r="D40" s="5">
        <v>1837511.4377197193</v>
      </c>
      <c r="E40" s="5">
        <v>18717.36</v>
      </c>
      <c r="F40" s="5">
        <f t="shared" si="1"/>
        <v>1818794.0777197191</v>
      </c>
      <c r="G40" s="5"/>
      <c r="H40" s="5"/>
      <c r="I40" s="5">
        <f t="shared" si="2"/>
        <v>0</v>
      </c>
      <c r="J40" s="5">
        <v>0</v>
      </c>
      <c r="K40" s="6">
        <f t="shared" si="3"/>
        <v>1978072.0637197192</v>
      </c>
      <c r="L40" s="3"/>
      <c r="M40" s="3"/>
      <c r="N40" s="3"/>
      <c r="O40" s="5">
        <v>295710.0384771344</v>
      </c>
      <c r="P40" s="3"/>
      <c r="Q40" s="6">
        <v>2026183.1858753117</v>
      </c>
      <c r="R40" s="6">
        <v>2101758.5216180836</v>
      </c>
      <c r="T40" s="5">
        <v>278415</v>
      </c>
      <c r="U40" s="5">
        <v>0</v>
      </c>
      <c r="V40" s="5">
        <v>4690</v>
      </c>
      <c r="W40" s="3"/>
      <c r="X40" s="35">
        <v>401</v>
      </c>
      <c r="Y40" s="36">
        <v>404</v>
      </c>
      <c r="Z40" s="36">
        <v>414</v>
      </c>
      <c r="AB40" s="5"/>
    </row>
    <row r="41" spans="1:28" ht="12.75">
      <c r="A41" s="22" t="s">
        <v>29</v>
      </c>
      <c r="B41" s="3">
        <v>3413022</v>
      </c>
      <c r="C41" s="5">
        <v>116456.99699999999</v>
      </c>
      <c r="D41" s="5">
        <v>1919463.9867525264</v>
      </c>
      <c r="E41" s="5">
        <v>18855.52</v>
      </c>
      <c r="F41" s="5">
        <f t="shared" si="1"/>
        <v>1900608.4667525264</v>
      </c>
      <c r="G41" s="5"/>
      <c r="H41" s="5"/>
      <c r="I41" s="5">
        <f t="shared" si="2"/>
        <v>0</v>
      </c>
      <c r="J41" s="5">
        <v>0</v>
      </c>
      <c r="K41" s="6">
        <f t="shared" si="3"/>
        <v>2017065.4637525263</v>
      </c>
      <c r="L41" s="3"/>
      <c r="M41" s="3"/>
      <c r="N41" s="3"/>
      <c r="O41" s="5">
        <v>284627.62144177785</v>
      </c>
      <c r="P41" s="3"/>
      <c r="Q41" s="6">
        <v>2049956.081158082</v>
      </c>
      <c r="R41" s="6">
        <v>2100892.000355914</v>
      </c>
      <c r="T41" s="5">
        <v>248825</v>
      </c>
      <c r="U41" s="5">
        <v>0</v>
      </c>
      <c r="V41" s="5">
        <v>0</v>
      </c>
      <c r="W41" s="3"/>
      <c r="X41" s="35">
        <v>407</v>
      </c>
      <c r="Y41" s="36">
        <v>407</v>
      </c>
      <c r="Z41" s="36">
        <v>411</v>
      </c>
      <c r="AB41" s="5"/>
    </row>
    <row r="42" spans="1:34" ht="12.75">
      <c r="A42" s="22" t="s">
        <v>30</v>
      </c>
      <c r="B42" s="3">
        <v>3412222</v>
      </c>
      <c r="C42" s="5">
        <v>106043.715</v>
      </c>
      <c r="D42" s="5">
        <v>1587493.6640441783</v>
      </c>
      <c r="E42" s="5">
        <v>12705.09</v>
      </c>
      <c r="F42" s="5">
        <f t="shared" si="1"/>
        <v>1574788.5740441782</v>
      </c>
      <c r="G42" s="5"/>
      <c r="H42" s="5"/>
      <c r="I42" s="6">
        <f t="shared" si="2"/>
        <v>0</v>
      </c>
      <c r="J42" s="5">
        <v>0</v>
      </c>
      <c r="K42" s="6">
        <f t="shared" si="3"/>
        <v>1680832.2890441783</v>
      </c>
      <c r="L42" s="3"/>
      <c r="M42" s="6"/>
      <c r="N42" s="3"/>
      <c r="O42" s="5">
        <v>195321.66519651114</v>
      </c>
      <c r="P42" s="3"/>
      <c r="Q42" s="6">
        <v>1725936.5374579073</v>
      </c>
      <c r="R42" s="6">
        <v>1813401.8253067813</v>
      </c>
      <c r="T42" s="5">
        <v>208475</v>
      </c>
      <c r="U42" s="5">
        <v>0</v>
      </c>
      <c r="V42" s="5">
        <v>4690</v>
      </c>
      <c r="W42" s="3"/>
      <c r="X42" s="35">
        <v>269</v>
      </c>
      <c r="Y42" s="36">
        <v>274</v>
      </c>
      <c r="Z42" s="36">
        <v>285</v>
      </c>
      <c r="AB42" s="5"/>
      <c r="AC42" s="5"/>
      <c r="AD42" s="5"/>
      <c r="AF42" s="5"/>
      <c r="AG42" s="5"/>
      <c r="AH42" s="5"/>
    </row>
    <row r="43" spans="1:28" ht="12.75">
      <c r="A43" s="22" t="s">
        <v>31</v>
      </c>
      <c r="B43" s="3">
        <v>3412063</v>
      </c>
      <c r="C43" s="5">
        <v>0</v>
      </c>
      <c r="D43" s="5">
        <v>1250552.209443927</v>
      </c>
      <c r="E43" s="5">
        <v>14246.882307692309</v>
      </c>
      <c r="F43" s="5">
        <f t="shared" si="1"/>
        <v>1236305.3271362348</v>
      </c>
      <c r="G43" s="5"/>
      <c r="H43" s="5"/>
      <c r="I43" s="6">
        <f t="shared" si="2"/>
        <v>0</v>
      </c>
      <c r="J43" s="5">
        <v>0</v>
      </c>
      <c r="K43" s="6">
        <f t="shared" si="3"/>
        <v>1236305.3271362348</v>
      </c>
      <c r="L43" s="3"/>
      <c r="M43" s="3"/>
      <c r="N43" s="3"/>
      <c r="O43" s="5">
        <v>181274.39013450322</v>
      </c>
      <c r="P43" s="3"/>
      <c r="Q43" s="6">
        <v>1390153.2438461538</v>
      </c>
      <c r="R43" s="6">
        <v>1470750.733453944</v>
      </c>
      <c r="T43" s="5">
        <v>73975</v>
      </c>
      <c r="U43" s="5">
        <v>0</v>
      </c>
      <c r="V43" s="5">
        <v>7035</v>
      </c>
      <c r="W43" s="3"/>
      <c r="X43" s="35">
        <v>316.5</v>
      </c>
      <c r="Y43" s="36">
        <v>343.5</v>
      </c>
      <c r="Z43" s="36">
        <v>359</v>
      </c>
      <c r="AB43" s="5"/>
    </row>
    <row r="44" spans="1:28" ht="12.75">
      <c r="A44" s="22" t="s">
        <v>32</v>
      </c>
      <c r="B44" s="3">
        <v>3412064</v>
      </c>
      <c r="C44" s="5">
        <v>124628.7</v>
      </c>
      <c r="D44" s="5">
        <v>1068416.5128329943</v>
      </c>
      <c r="E44" s="5">
        <v>11955.619999999999</v>
      </c>
      <c r="F44" s="5">
        <f t="shared" si="1"/>
        <v>1056460.8928329942</v>
      </c>
      <c r="G44" s="5"/>
      <c r="H44" s="5"/>
      <c r="I44" s="6">
        <f t="shared" si="2"/>
        <v>0</v>
      </c>
      <c r="J44" s="5">
        <v>0</v>
      </c>
      <c r="K44" s="6">
        <f t="shared" si="3"/>
        <v>1181089.5928329942</v>
      </c>
      <c r="L44" s="3"/>
      <c r="M44" s="3"/>
      <c r="N44" s="3"/>
      <c r="O44" s="5">
        <v>128891.11027594209</v>
      </c>
      <c r="P44" s="3"/>
      <c r="Q44" s="6">
        <v>1207609.1472940075</v>
      </c>
      <c r="R44" s="6">
        <v>1225302.5872940074</v>
      </c>
      <c r="T44" s="5">
        <v>45730</v>
      </c>
      <c r="U44" s="5">
        <v>310</v>
      </c>
      <c r="V44" s="5">
        <v>0</v>
      </c>
      <c r="W44" s="3"/>
      <c r="X44" s="35">
        <v>267</v>
      </c>
      <c r="Y44" s="36">
        <v>269</v>
      </c>
      <c r="Z44" s="36">
        <v>269</v>
      </c>
      <c r="AB44" s="5"/>
    </row>
    <row r="45" spans="1:28" ht="12.75">
      <c r="A45" s="22" t="s">
        <v>33</v>
      </c>
      <c r="B45" s="3">
        <v>3412235</v>
      </c>
      <c r="C45" s="5">
        <v>111394.07699999999</v>
      </c>
      <c r="D45" s="5">
        <v>1872394.632642594</v>
      </c>
      <c r="E45" s="5">
        <v>18362.91</v>
      </c>
      <c r="F45" s="5">
        <f t="shared" si="1"/>
        <v>1854031.722642594</v>
      </c>
      <c r="G45" s="5"/>
      <c r="H45" s="5"/>
      <c r="I45" s="6">
        <f t="shared" si="2"/>
        <v>0</v>
      </c>
      <c r="J45" s="5">
        <v>0</v>
      </c>
      <c r="K45" s="6">
        <f t="shared" si="3"/>
        <v>1965425.799642594</v>
      </c>
      <c r="L45" s="3"/>
      <c r="M45" s="3"/>
      <c r="N45" s="3"/>
      <c r="O45" s="5">
        <v>258786.7950753916</v>
      </c>
      <c r="P45" s="3"/>
      <c r="Q45" s="6">
        <v>1993129.3936495201</v>
      </c>
      <c r="R45" s="6">
        <v>2033756.780320909</v>
      </c>
      <c r="T45" s="5">
        <v>135845</v>
      </c>
      <c r="U45" s="5">
        <v>0</v>
      </c>
      <c r="V45" s="5">
        <v>4690</v>
      </c>
      <c r="W45" s="3"/>
      <c r="X45" s="35">
        <v>406</v>
      </c>
      <c r="Y45" s="36">
        <v>405</v>
      </c>
      <c r="Z45" s="36">
        <v>407</v>
      </c>
      <c r="AB45" s="5"/>
    </row>
    <row r="46" spans="1:28" ht="12.75">
      <c r="A46" s="22" t="s">
        <v>34</v>
      </c>
      <c r="B46" s="3">
        <v>3412214</v>
      </c>
      <c r="C46" s="5">
        <v>106799.1825</v>
      </c>
      <c r="D46" s="5">
        <v>1720653.28756591</v>
      </c>
      <c r="E46" s="5">
        <v>16928.149999999998</v>
      </c>
      <c r="F46" s="5">
        <f t="shared" si="1"/>
        <v>1703725.1375659101</v>
      </c>
      <c r="G46" s="5"/>
      <c r="H46" s="5"/>
      <c r="I46" s="6">
        <f t="shared" si="2"/>
        <v>0</v>
      </c>
      <c r="J46" s="5">
        <v>0</v>
      </c>
      <c r="K46" s="6">
        <f t="shared" si="3"/>
        <v>1810524.32006591</v>
      </c>
      <c r="L46" s="3"/>
      <c r="M46" s="3"/>
      <c r="N46" s="3"/>
      <c r="O46" s="5">
        <v>280366.9864658127</v>
      </c>
      <c r="P46" s="3"/>
      <c r="Q46" s="6">
        <v>1838952.8209931506</v>
      </c>
      <c r="R46" s="6">
        <v>1855185.0785354804</v>
      </c>
      <c r="T46" s="5">
        <v>223270</v>
      </c>
      <c r="U46" s="5">
        <v>310</v>
      </c>
      <c r="V46" s="5">
        <v>2345</v>
      </c>
      <c r="W46" s="3"/>
      <c r="X46" s="35">
        <v>365</v>
      </c>
      <c r="Y46" s="36">
        <v>364</v>
      </c>
      <c r="Z46" s="36">
        <v>361</v>
      </c>
      <c r="AB46" s="5"/>
    </row>
    <row r="47" spans="1:28" ht="12.75">
      <c r="A47" s="22" t="s">
        <v>35</v>
      </c>
      <c r="B47" s="3">
        <v>3412084</v>
      </c>
      <c r="C47" s="5">
        <v>0</v>
      </c>
      <c r="D47" s="5">
        <v>1288835.4835424838</v>
      </c>
      <c r="E47" s="5">
        <v>13631.64</v>
      </c>
      <c r="F47" s="5">
        <f t="shared" si="1"/>
        <v>1275203.8435424839</v>
      </c>
      <c r="G47" s="5"/>
      <c r="H47" s="5"/>
      <c r="I47" s="6">
        <f t="shared" si="2"/>
        <v>0</v>
      </c>
      <c r="J47" s="5">
        <v>0</v>
      </c>
      <c r="K47" s="6">
        <f t="shared" si="3"/>
        <v>1275203.8435424839</v>
      </c>
      <c r="L47" s="3"/>
      <c r="M47" s="3"/>
      <c r="N47" s="3"/>
      <c r="O47" s="5">
        <v>183625.87698790058</v>
      </c>
      <c r="P47" s="3"/>
      <c r="Q47" s="6">
        <v>1425354.8859412775</v>
      </c>
      <c r="R47" s="6">
        <v>1536868.1570394642</v>
      </c>
      <c r="T47" s="5">
        <v>114325</v>
      </c>
      <c r="U47" s="5">
        <v>0</v>
      </c>
      <c r="V47" s="5">
        <v>7035</v>
      </c>
      <c r="W47" s="3"/>
      <c r="X47" s="35">
        <v>299</v>
      </c>
      <c r="Y47" s="36">
        <v>332</v>
      </c>
      <c r="Z47" s="36">
        <v>354</v>
      </c>
      <c r="AB47" s="5"/>
    </row>
    <row r="48" spans="1:28" ht="12.75">
      <c r="A48" s="22" t="s">
        <v>36</v>
      </c>
      <c r="B48" s="3">
        <v>3412242</v>
      </c>
      <c r="C48" s="5">
        <v>106218.18299999999</v>
      </c>
      <c r="D48" s="5">
        <v>2288278.5252867364</v>
      </c>
      <c r="E48" s="5">
        <v>20313.12</v>
      </c>
      <c r="F48" s="5">
        <f t="shared" si="1"/>
        <v>2267965.4052867363</v>
      </c>
      <c r="G48" s="5"/>
      <c r="H48" s="5"/>
      <c r="I48" s="6">
        <f t="shared" si="2"/>
        <v>0</v>
      </c>
      <c r="J48" s="5">
        <v>0</v>
      </c>
      <c r="K48" s="6">
        <f t="shared" si="3"/>
        <v>2374183.5882867365</v>
      </c>
      <c r="L48" s="3"/>
      <c r="M48" s="3"/>
      <c r="N48" s="3"/>
      <c r="O48" s="5">
        <v>321738.12698886776</v>
      </c>
      <c r="P48" s="3"/>
      <c r="Q48" s="6">
        <v>2399222.1386874905</v>
      </c>
      <c r="R48" s="6">
        <v>2399234.2081290702</v>
      </c>
      <c r="T48" s="5">
        <v>219907.5</v>
      </c>
      <c r="U48" s="5">
        <v>0</v>
      </c>
      <c r="V48" s="5">
        <v>14070</v>
      </c>
      <c r="W48" s="3"/>
      <c r="X48" s="35">
        <v>442</v>
      </c>
      <c r="Y48" s="36">
        <v>439</v>
      </c>
      <c r="Z48" s="36">
        <v>431</v>
      </c>
      <c r="AB48" s="5"/>
    </row>
    <row r="49" spans="1:28" ht="12.75">
      <c r="A49" s="22" t="s">
        <v>37</v>
      </c>
      <c r="B49" s="3">
        <v>3412229</v>
      </c>
      <c r="C49" s="5">
        <v>149624.28749999998</v>
      </c>
      <c r="D49" s="5">
        <v>2435139.846944686</v>
      </c>
      <c r="E49" s="5">
        <v>17921.63666666667</v>
      </c>
      <c r="F49" s="5">
        <f t="shared" si="1"/>
        <v>2417218.2102780193</v>
      </c>
      <c r="G49" s="5"/>
      <c r="H49" s="5"/>
      <c r="I49" s="6">
        <f t="shared" si="2"/>
        <v>0</v>
      </c>
      <c r="J49" s="5">
        <v>0</v>
      </c>
      <c r="K49" s="6">
        <f t="shared" si="3"/>
        <v>2566842.4977780194</v>
      </c>
      <c r="L49" s="3"/>
      <c r="M49" s="3"/>
      <c r="N49" s="3"/>
      <c r="O49" s="5">
        <v>362417.3964312577</v>
      </c>
      <c r="P49" s="3"/>
      <c r="Q49" s="6">
        <v>2657030.0557891936</v>
      </c>
      <c r="R49" s="6">
        <v>2665441.9618216604</v>
      </c>
      <c r="T49" s="5">
        <v>282450</v>
      </c>
      <c r="U49" s="5">
        <v>0</v>
      </c>
      <c r="V49" s="5">
        <v>4690</v>
      </c>
      <c r="W49" s="3"/>
      <c r="X49" s="35">
        <v>383.75</v>
      </c>
      <c r="Y49" s="36">
        <v>391.75</v>
      </c>
      <c r="Z49" s="36">
        <v>386</v>
      </c>
      <c r="AB49" s="5"/>
    </row>
    <row r="50" spans="1:34" ht="12.75">
      <c r="A50" s="22" t="s">
        <v>38</v>
      </c>
      <c r="B50" s="3">
        <v>3412086</v>
      </c>
      <c r="C50" s="5">
        <v>87466.5</v>
      </c>
      <c r="D50" s="5">
        <v>1010858.3856044698</v>
      </c>
      <c r="E50" s="5">
        <v>10356.08</v>
      </c>
      <c r="F50" s="5">
        <f t="shared" si="1"/>
        <v>1000502.3056044698</v>
      </c>
      <c r="G50" s="5">
        <f>158333-M50</f>
        <v>90333</v>
      </c>
      <c r="H50" s="5">
        <v>164434.98949304622</v>
      </c>
      <c r="I50" s="6">
        <f t="shared" si="2"/>
        <v>254767.98949304622</v>
      </c>
      <c r="J50" s="5">
        <v>0</v>
      </c>
      <c r="K50" s="6">
        <f t="shared" si="3"/>
        <v>1342736.7950975162</v>
      </c>
      <c r="L50" s="3"/>
      <c r="M50" s="6">
        <f>17*4000</f>
        <v>68000</v>
      </c>
      <c r="N50" s="3"/>
      <c r="O50" s="5">
        <v>166909.12595547875</v>
      </c>
      <c r="P50" s="3"/>
      <c r="Q50" s="6">
        <v>1376550.5511422988</v>
      </c>
      <c r="R50" s="6">
        <v>1376916.7526087274</v>
      </c>
      <c r="T50" s="5">
        <v>83390</v>
      </c>
      <c r="U50" s="5">
        <v>930</v>
      </c>
      <c r="V50" s="5">
        <v>25795</v>
      </c>
      <c r="W50" s="3"/>
      <c r="X50" s="35">
        <v>228</v>
      </c>
      <c r="Y50" s="36">
        <v>224</v>
      </c>
      <c r="Z50" s="36">
        <v>220</v>
      </c>
      <c r="AB50" s="5"/>
      <c r="AC50" s="5"/>
      <c r="AD50" s="5"/>
      <c r="AF50" s="5"/>
      <c r="AG50" s="5"/>
      <c r="AH50" s="5"/>
    </row>
    <row r="51" spans="1:28" ht="12.75">
      <c r="A51" s="22" t="s">
        <v>39</v>
      </c>
      <c r="B51" s="3">
        <v>3412221</v>
      </c>
      <c r="C51" s="5">
        <v>119209.4775</v>
      </c>
      <c r="D51" s="5">
        <v>2247352.384031465</v>
      </c>
      <c r="E51" s="5">
        <v>18702.079999999998</v>
      </c>
      <c r="F51" s="5">
        <f t="shared" si="1"/>
        <v>2228650.3040314647</v>
      </c>
      <c r="G51" s="5"/>
      <c r="H51" s="5"/>
      <c r="I51" s="6">
        <f t="shared" si="2"/>
        <v>0</v>
      </c>
      <c r="J51" s="5">
        <v>0</v>
      </c>
      <c r="K51" s="6">
        <f t="shared" si="3"/>
        <v>2347859.781531465</v>
      </c>
      <c r="L51" s="3"/>
      <c r="M51" s="3"/>
      <c r="N51" s="3"/>
      <c r="O51" s="5">
        <v>385785.36331599</v>
      </c>
      <c r="P51" s="3"/>
      <c r="Q51" s="6">
        <v>2355355.7268194547</v>
      </c>
      <c r="R51" s="6">
        <v>2356592.6548023606</v>
      </c>
      <c r="T51" s="5">
        <v>262275</v>
      </c>
      <c r="U51" s="5">
        <v>0</v>
      </c>
      <c r="V51" s="5">
        <v>0</v>
      </c>
      <c r="W51" s="3"/>
      <c r="X51" s="35">
        <v>403</v>
      </c>
      <c r="Y51" s="36">
        <v>397</v>
      </c>
      <c r="Z51" s="36">
        <v>390</v>
      </c>
      <c r="AB51" s="5"/>
    </row>
    <row r="52" spans="1:28" ht="12.75">
      <c r="A52" s="22" t="s">
        <v>40</v>
      </c>
      <c r="B52" s="3">
        <v>3413021</v>
      </c>
      <c r="C52" s="5">
        <v>348498.35099999997</v>
      </c>
      <c r="D52" s="5">
        <v>1969596.6758255712</v>
      </c>
      <c r="E52" s="5">
        <v>19246.76</v>
      </c>
      <c r="F52" s="5">
        <f t="shared" si="1"/>
        <v>1950349.9158255712</v>
      </c>
      <c r="G52" s="5"/>
      <c r="H52" s="5"/>
      <c r="I52" s="6">
        <f t="shared" si="2"/>
        <v>0</v>
      </c>
      <c r="J52" s="5">
        <v>0</v>
      </c>
      <c r="K52" s="6">
        <f t="shared" si="3"/>
        <v>2298848.266825571</v>
      </c>
      <c r="L52" s="3"/>
      <c r="M52" s="3"/>
      <c r="N52" s="3"/>
      <c r="O52" s="5">
        <v>308792.5921377555</v>
      </c>
      <c r="P52" s="3"/>
      <c r="Q52" s="6">
        <v>2328302.5972507983</v>
      </c>
      <c r="R52" s="6">
        <v>2366902.164597437</v>
      </c>
      <c r="T52" s="5">
        <v>248825</v>
      </c>
      <c r="U52" s="5">
        <v>310</v>
      </c>
      <c r="V52" s="5">
        <v>9380</v>
      </c>
      <c r="W52" s="3"/>
      <c r="X52" s="35">
        <v>416</v>
      </c>
      <c r="Y52" s="36">
        <v>415</v>
      </c>
      <c r="Z52" s="36">
        <v>416</v>
      </c>
      <c r="AB52" s="5"/>
    </row>
    <row r="53" spans="1:28" ht="12.75">
      <c r="A53" s="22" t="s">
        <v>41</v>
      </c>
      <c r="B53" s="3">
        <v>3412092</v>
      </c>
      <c r="C53" s="5">
        <v>0</v>
      </c>
      <c r="D53" s="5">
        <v>1021499.2532805008</v>
      </c>
      <c r="E53" s="5">
        <v>9905.289999999999</v>
      </c>
      <c r="F53" s="5">
        <f t="shared" si="1"/>
        <v>1011593.9632805007</v>
      </c>
      <c r="G53" s="5"/>
      <c r="H53" s="5"/>
      <c r="I53" s="6">
        <f t="shared" si="2"/>
        <v>0</v>
      </c>
      <c r="J53" s="5">
        <v>0</v>
      </c>
      <c r="K53" s="6">
        <f t="shared" si="3"/>
        <v>1011593.9632805007</v>
      </c>
      <c r="L53" s="3"/>
      <c r="M53" s="3"/>
      <c r="N53" s="3"/>
      <c r="O53" s="5">
        <v>139297.23830108234</v>
      </c>
      <c r="P53" s="3"/>
      <c r="Q53" s="6">
        <v>1063988.3037850468</v>
      </c>
      <c r="R53" s="6">
        <v>1094346.3506174793</v>
      </c>
      <c r="T53" s="5">
        <v>145260</v>
      </c>
      <c r="U53" s="5">
        <v>310</v>
      </c>
      <c r="V53" s="5">
        <v>4690</v>
      </c>
      <c r="W53" s="3"/>
      <c r="X53" s="35">
        <v>214</v>
      </c>
      <c r="Y53" s="36">
        <v>222</v>
      </c>
      <c r="Z53" s="36">
        <v>225</v>
      </c>
      <c r="AB53" s="5"/>
    </row>
    <row r="54" spans="1:28" ht="12.75">
      <c r="A54" s="22" t="s">
        <v>42</v>
      </c>
      <c r="B54" s="3">
        <v>3412093</v>
      </c>
      <c r="C54" s="5">
        <v>156778.05</v>
      </c>
      <c r="D54" s="5">
        <v>827255.1613414991</v>
      </c>
      <c r="E54" s="5">
        <v>7976.03</v>
      </c>
      <c r="F54" s="5">
        <f t="shared" si="1"/>
        <v>819279.131341499</v>
      </c>
      <c r="G54" s="5"/>
      <c r="H54" s="5"/>
      <c r="I54" s="6">
        <f t="shared" si="2"/>
        <v>0</v>
      </c>
      <c r="J54" s="5">
        <v>0</v>
      </c>
      <c r="K54" s="6">
        <f t="shared" si="3"/>
        <v>976057.1813414991</v>
      </c>
      <c r="L54" s="3"/>
      <c r="M54" s="3"/>
      <c r="N54" s="3"/>
      <c r="O54" s="5">
        <v>97532.87596417227</v>
      </c>
      <c r="P54" s="3"/>
      <c r="Q54" s="6">
        <v>990707.2549999999</v>
      </c>
      <c r="R54" s="6">
        <v>1016381.7603436301</v>
      </c>
      <c r="T54" s="5">
        <v>95495</v>
      </c>
      <c r="U54" s="5">
        <v>310</v>
      </c>
      <c r="V54" s="5">
        <v>0</v>
      </c>
      <c r="W54" s="3"/>
      <c r="X54" s="35">
        <v>173</v>
      </c>
      <c r="Y54" s="36">
        <v>173</v>
      </c>
      <c r="Z54" s="36">
        <v>176</v>
      </c>
      <c r="AB54" s="5"/>
    </row>
    <row r="55" spans="1:28" ht="12.75">
      <c r="A55" s="22" t="s">
        <v>43</v>
      </c>
      <c r="B55" s="3">
        <v>3412241</v>
      </c>
      <c r="C55" s="5">
        <v>159881.84999999998</v>
      </c>
      <c r="D55" s="5">
        <v>1641233.6289667047</v>
      </c>
      <c r="E55" s="5">
        <v>17653.29</v>
      </c>
      <c r="F55" s="5">
        <f t="shared" si="1"/>
        <v>1623580.3389667047</v>
      </c>
      <c r="G55" s="5"/>
      <c r="H55" s="5"/>
      <c r="I55" s="6">
        <f t="shared" si="2"/>
        <v>0</v>
      </c>
      <c r="J55" s="5">
        <v>0</v>
      </c>
      <c r="K55" s="6">
        <f t="shared" si="3"/>
        <v>1783462.1889667045</v>
      </c>
      <c r="L55" s="3"/>
      <c r="M55" s="3"/>
      <c r="N55" s="3"/>
      <c r="O55" s="5">
        <v>239256.14542481487</v>
      </c>
      <c r="P55" s="3"/>
      <c r="Q55" s="6">
        <v>1868808.0674108798</v>
      </c>
      <c r="R55" s="6">
        <v>1948568.8959468622</v>
      </c>
      <c r="T55" s="5">
        <v>142570</v>
      </c>
      <c r="U55" s="5">
        <v>310</v>
      </c>
      <c r="V55" s="5">
        <v>9380</v>
      </c>
      <c r="W55" s="3"/>
      <c r="X55" s="35">
        <v>389</v>
      </c>
      <c r="Y55" s="36">
        <v>404</v>
      </c>
      <c r="Z55" s="36">
        <v>417</v>
      </c>
      <c r="AB55" s="5"/>
    </row>
    <row r="56" spans="1:34" ht="12.75">
      <c r="A56" s="22" t="s">
        <v>44</v>
      </c>
      <c r="B56" s="3">
        <v>3412226</v>
      </c>
      <c r="C56" s="5">
        <v>112990.94099999999</v>
      </c>
      <c r="D56" s="5">
        <v>1142875.8845046605</v>
      </c>
      <c r="E56" s="5">
        <v>10378.84</v>
      </c>
      <c r="F56" s="5">
        <f t="shared" si="1"/>
        <v>1132497.0445046604</v>
      </c>
      <c r="G56" s="5">
        <v>79999.99999999999</v>
      </c>
      <c r="H56" s="5">
        <v>16466.51087269341</v>
      </c>
      <c r="I56" s="6">
        <f t="shared" si="2"/>
        <v>96466.5108726934</v>
      </c>
      <c r="J56" s="5">
        <v>0</v>
      </c>
      <c r="K56" s="6">
        <f aca="true" t="shared" si="4" ref="K56:K79">SUM(C56,F56,I56,J56)</f>
        <v>1341954.4963773538</v>
      </c>
      <c r="L56" s="3"/>
      <c r="M56" s="6"/>
      <c r="N56" s="3"/>
      <c r="O56" s="5">
        <v>156551.66088248452</v>
      </c>
      <c r="P56" s="3"/>
      <c r="Q56" s="6">
        <v>1416756.505187196</v>
      </c>
      <c r="R56" s="6">
        <v>1517307.5541699075</v>
      </c>
      <c r="T56" s="5">
        <v>172160</v>
      </c>
      <c r="U56" s="5">
        <v>930</v>
      </c>
      <c r="V56" s="5">
        <v>14070</v>
      </c>
      <c r="W56" s="3"/>
      <c r="X56" s="35">
        <v>219</v>
      </c>
      <c r="Y56" s="36">
        <v>231</v>
      </c>
      <c r="Z56" s="36">
        <v>248</v>
      </c>
      <c r="AB56" s="5"/>
      <c r="AC56" s="5"/>
      <c r="AD56" s="5"/>
      <c r="AF56" s="5"/>
      <c r="AG56" s="5"/>
      <c r="AH56" s="5"/>
    </row>
    <row r="57" spans="1:34" ht="12.75">
      <c r="A57" s="22" t="s">
        <v>45</v>
      </c>
      <c r="B57" s="3">
        <v>3412098</v>
      </c>
      <c r="C57" s="5">
        <v>106125.5325</v>
      </c>
      <c r="D57" s="5">
        <v>967899.6993442555</v>
      </c>
      <c r="E57" s="5">
        <v>8883.119999999999</v>
      </c>
      <c r="F57" s="5">
        <f t="shared" si="1"/>
        <v>959016.5793442555</v>
      </c>
      <c r="G57" s="5">
        <v>160000</v>
      </c>
      <c r="H57" s="5">
        <v>32933.021745386824</v>
      </c>
      <c r="I57" s="6">
        <f aca="true" t="shared" si="5" ref="I57:I79">SUM(G57:H57)</f>
        <v>192933.02174538682</v>
      </c>
      <c r="J57" s="5">
        <v>0</v>
      </c>
      <c r="K57" s="6">
        <f t="shared" si="4"/>
        <v>1258075.1335896424</v>
      </c>
      <c r="L57" s="3"/>
      <c r="M57" s="6"/>
      <c r="N57" s="3"/>
      <c r="O57" s="5">
        <v>174237.8614047519</v>
      </c>
      <c r="P57" s="3"/>
      <c r="Q57" s="6">
        <v>1275994.904344434</v>
      </c>
      <c r="R57" s="6">
        <v>1297376.0002334507</v>
      </c>
      <c r="T57" s="5">
        <v>117015</v>
      </c>
      <c r="U57" s="5">
        <v>0</v>
      </c>
      <c r="V57" s="5">
        <v>9380</v>
      </c>
      <c r="W57" s="3"/>
      <c r="X57" s="35">
        <v>192</v>
      </c>
      <c r="Y57" s="36">
        <v>192</v>
      </c>
      <c r="Z57" s="36">
        <v>193</v>
      </c>
      <c r="AB57" s="5"/>
      <c r="AC57" s="5"/>
      <c r="AD57" s="5"/>
      <c r="AF57" s="5"/>
      <c r="AG57" s="5"/>
      <c r="AH57" s="5"/>
    </row>
    <row r="58" spans="1:28" ht="12.75">
      <c r="A58" s="22" t="s">
        <v>46</v>
      </c>
      <c r="B58" s="3">
        <v>3412170</v>
      </c>
      <c r="C58" s="5">
        <v>111235.20749999999</v>
      </c>
      <c r="D58" s="5">
        <v>1644685.1377441038</v>
      </c>
      <c r="E58" s="5">
        <v>14199</v>
      </c>
      <c r="F58" s="5">
        <f t="shared" si="1"/>
        <v>1630486.1377441038</v>
      </c>
      <c r="G58" s="5"/>
      <c r="H58" s="5"/>
      <c r="I58" s="6">
        <f t="shared" si="5"/>
        <v>0</v>
      </c>
      <c r="J58" s="5">
        <v>0</v>
      </c>
      <c r="K58" s="6">
        <f t="shared" si="4"/>
        <v>1741721.3452441038</v>
      </c>
      <c r="L58" s="3"/>
      <c r="M58" s="3"/>
      <c r="N58" s="3"/>
      <c r="O58" s="5">
        <v>237107.3433517043</v>
      </c>
      <c r="P58" s="3"/>
      <c r="Q58" s="6">
        <v>1794641.6455039761</v>
      </c>
      <c r="R58" s="6">
        <v>1828176.8830013582</v>
      </c>
      <c r="T58" s="5">
        <v>278415</v>
      </c>
      <c r="U58" s="5">
        <v>1240</v>
      </c>
      <c r="V58" s="5">
        <v>2345</v>
      </c>
      <c r="W58" s="3"/>
      <c r="X58" s="35">
        <v>300</v>
      </c>
      <c r="Y58" s="36">
        <v>305</v>
      </c>
      <c r="Z58" s="36">
        <v>306</v>
      </c>
      <c r="AB58" s="5"/>
    </row>
    <row r="59" spans="1:28" ht="12.75">
      <c r="A59" s="22" t="s">
        <v>47</v>
      </c>
      <c r="B59" s="3">
        <v>3412240</v>
      </c>
      <c r="C59" s="5">
        <v>114067.9314</v>
      </c>
      <c r="D59" s="5">
        <v>2658342.661151294</v>
      </c>
      <c r="E59" s="5">
        <v>25508.958506493505</v>
      </c>
      <c r="F59" s="5">
        <f t="shared" si="1"/>
        <v>2632833.702644801</v>
      </c>
      <c r="G59" s="5"/>
      <c r="H59" s="5"/>
      <c r="I59" s="6">
        <f t="shared" si="5"/>
        <v>0</v>
      </c>
      <c r="J59" s="5">
        <v>0</v>
      </c>
      <c r="K59" s="6">
        <f t="shared" si="4"/>
        <v>2746901.634044801</v>
      </c>
      <c r="L59" s="3"/>
      <c r="M59" s="3"/>
      <c r="N59" s="3"/>
      <c r="O59" s="5">
        <v>401546.7064095787</v>
      </c>
      <c r="P59" s="3"/>
      <c r="Q59" s="6">
        <v>2929794.3085989095</v>
      </c>
      <c r="R59" s="6">
        <v>3113677.320700331</v>
      </c>
      <c r="T59" s="5">
        <v>297245</v>
      </c>
      <c r="U59" s="5">
        <v>620</v>
      </c>
      <c r="V59" s="5">
        <v>4690</v>
      </c>
      <c r="W59" s="3"/>
      <c r="X59" s="35">
        <v>556.5</v>
      </c>
      <c r="Y59" s="36">
        <v>586.5</v>
      </c>
      <c r="Z59" s="36">
        <v>615.5</v>
      </c>
      <c r="AB59" s="5"/>
    </row>
    <row r="60" spans="1:28" ht="12.75">
      <c r="A60" s="22" t="s">
        <v>48</v>
      </c>
      <c r="B60" s="3">
        <v>3412007</v>
      </c>
      <c r="C60" s="5">
        <v>0</v>
      </c>
      <c r="D60" s="5">
        <v>1579287.7608496367</v>
      </c>
      <c r="E60" s="5">
        <v>18274.85</v>
      </c>
      <c r="F60" s="5">
        <f t="shared" si="1"/>
        <v>1561012.9108496367</v>
      </c>
      <c r="G60" s="5"/>
      <c r="H60" s="5"/>
      <c r="I60" s="6">
        <f t="shared" si="5"/>
        <v>0</v>
      </c>
      <c r="J60" s="5">
        <v>0</v>
      </c>
      <c r="K60" s="6">
        <f t="shared" si="4"/>
        <v>1561012.9108496367</v>
      </c>
      <c r="L60" s="3"/>
      <c r="M60" s="3"/>
      <c r="N60" s="3"/>
      <c r="O60" s="5">
        <v>248076.8275586593</v>
      </c>
      <c r="P60" s="3"/>
      <c r="Q60" s="6">
        <v>1662808.711585366</v>
      </c>
      <c r="R60" s="6">
        <v>1698595.342917085</v>
      </c>
      <c r="T60" s="5">
        <v>56490</v>
      </c>
      <c r="U60" s="5">
        <v>620</v>
      </c>
      <c r="V60" s="5">
        <v>16415</v>
      </c>
      <c r="W60" s="3"/>
      <c r="X60" s="35">
        <v>410</v>
      </c>
      <c r="Y60" s="36">
        <v>413</v>
      </c>
      <c r="Z60" s="36">
        <v>415</v>
      </c>
      <c r="AB60" s="5"/>
    </row>
    <row r="61" spans="1:28" ht="12.75">
      <c r="A61" s="22" t="s">
        <v>49</v>
      </c>
      <c r="B61" s="3">
        <v>3412199</v>
      </c>
      <c r="C61" s="5">
        <v>101275.02</v>
      </c>
      <c r="D61" s="5">
        <v>828006.6724624416</v>
      </c>
      <c r="E61" s="5">
        <v>7667.26</v>
      </c>
      <c r="F61" s="5">
        <f t="shared" si="1"/>
        <v>820339.4124624416</v>
      </c>
      <c r="G61" s="5"/>
      <c r="H61" s="5"/>
      <c r="I61" s="6">
        <f t="shared" si="5"/>
        <v>0</v>
      </c>
      <c r="J61" s="5">
        <v>0</v>
      </c>
      <c r="K61" s="6">
        <f t="shared" si="4"/>
        <v>921614.4324624416</v>
      </c>
      <c r="L61" s="3"/>
      <c r="M61" s="3"/>
      <c r="N61" s="3"/>
      <c r="O61" s="5">
        <v>117528.59098659354</v>
      </c>
      <c r="P61" s="3"/>
      <c r="Q61" s="6">
        <v>986955.5852409638</v>
      </c>
      <c r="R61" s="6">
        <v>1065669.1464461773</v>
      </c>
      <c r="T61" s="5">
        <v>117015</v>
      </c>
      <c r="U61" s="5">
        <v>310</v>
      </c>
      <c r="V61" s="5">
        <v>2345</v>
      </c>
      <c r="W61" s="3"/>
      <c r="X61" s="35">
        <v>166</v>
      </c>
      <c r="Y61" s="36">
        <v>178</v>
      </c>
      <c r="Z61" s="36">
        <v>193</v>
      </c>
      <c r="AB61" s="5"/>
    </row>
    <row r="62" spans="1:28" ht="12.75">
      <c r="A62" s="22" t="s">
        <v>50</v>
      </c>
      <c r="B62" s="3">
        <v>3412110</v>
      </c>
      <c r="C62" s="5">
        <v>140907.60749999998</v>
      </c>
      <c r="D62" s="5">
        <v>1924072.251505346</v>
      </c>
      <c r="E62" s="5">
        <v>18983.91</v>
      </c>
      <c r="F62" s="5">
        <f t="shared" si="1"/>
        <v>1905088.3415053461</v>
      </c>
      <c r="G62" s="5"/>
      <c r="H62" s="5"/>
      <c r="I62" s="6">
        <f t="shared" si="5"/>
        <v>0</v>
      </c>
      <c r="J62" s="5">
        <v>0</v>
      </c>
      <c r="K62" s="6">
        <f t="shared" si="4"/>
        <v>2045995.949005346</v>
      </c>
      <c r="L62" s="3"/>
      <c r="M62" s="3"/>
      <c r="N62" s="3"/>
      <c r="O62" s="5">
        <v>304443.77766726795</v>
      </c>
      <c r="P62" s="3"/>
      <c r="Q62" s="6">
        <v>2090639.3607019708</v>
      </c>
      <c r="R62" s="6">
        <v>2137162.292137618</v>
      </c>
      <c r="T62" s="5">
        <v>277070</v>
      </c>
      <c r="U62" s="5">
        <v>0</v>
      </c>
      <c r="V62" s="5">
        <v>11725</v>
      </c>
      <c r="W62" s="3"/>
      <c r="X62" s="35">
        <v>406</v>
      </c>
      <c r="Y62" s="36">
        <v>408</v>
      </c>
      <c r="Z62" s="36">
        <v>411</v>
      </c>
      <c r="AB62" s="5"/>
    </row>
    <row r="63" spans="1:28" ht="12.75">
      <c r="A63" s="22" t="s">
        <v>51</v>
      </c>
      <c r="B63" s="3">
        <v>3412113</v>
      </c>
      <c r="C63" s="5">
        <v>99203.81999999999</v>
      </c>
      <c r="D63" s="5">
        <v>1686640.9961905943</v>
      </c>
      <c r="E63" s="5">
        <v>17433.54517921147</v>
      </c>
      <c r="F63" s="5">
        <f t="shared" si="1"/>
        <v>1669207.4510113827</v>
      </c>
      <c r="G63" s="5"/>
      <c r="H63" s="5"/>
      <c r="I63" s="6">
        <f t="shared" si="5"/>
        <v>0</v>
      </c>
      <c r="J63" s="5">
        <v>0</v>
      </c>
      <c r="K63" s="6">
        <f t="shared" si="4"/>
        <v>1768411.2710113828</v>
      </c>
      <c r="L63" s="3"/>
      <c r="M63" s="3"/>
      <c r="N63" s="3"/>
      <c r="O63" s="5">
        <v>255794.79443072632</v>
      </c>
      <c r="P63" s="3"/>
      <c r="Q63" s="6">
        <v>1834627.3597500517</v>
      </c>
      <c r="R63" s="6">
        <v>1832687.670730561</v>
      </c>
      <c r="T63" s="5">
        <v>160055</v>
      </c>
      <c r="U63" s="5">
        <v>930</v>
      </c>
      <c r="V63" s="5">
        <v>4690</v>
      </c>
      <c r="W63" s="3"/>
      <c r="X63" s="35">
        <v>383.6666666666667</v>
      </c>
      <c r="Y63" s="36">
        <v>393.67</v>
      </c>
      <c r="Z63" s="36">
        <v>386</v>
      </c>
      <c r="AB63" s="5"/>
    </row>
    <row r="64" spans="1:34" ht="12.75">
      <c r="A64" s="22" t="s">
        <v>52</v>
      </c>
      <c r="B64" s="3">
        <v>3413026</v>
      </c>
      <c r="C64" s="5">
        <v>54697.095</v>
      </c>
      <c r="D64" s="5">
        <v>1256982.0915988383</v>
      </c>
      <c r="E64" s="5">
        <v>9241.67</v>
      </c>
      <c r="F64" s="5">
        <f t="shared" si="1"/>
        <v>1247740.4215988384</v>
      </c>
      <c r="G64" s="5">
        <f>300000-M64</f>
        <v>180000</v>
      </c>
      <c r="H64" s="5">
        <v>179013.8715099292</v>
      </c>
      <c r="I64" s="6">
        <f t="shared" si="5"/>
        <v>359013.8715099292</v>
      </c>
      <c r="J64" s="5">
        <v>0</v>
      </c>
      <c r="K64" s="6">
        <f t="shared" si="4"/>
        <v>1661451.3881087676</v>
      </c>
      <c r="L64" s="3"/>
      <c r="M64" s="6">
        <f>30*4000</f>
        <v>120000</v>
      </c>
      <c r="N64" s="3"/>
      <c r="O64" s="5">
        <v>169458.58596694452</v>
      </c>
      <c r="P64" s="3"/>
      <c r="Q64" s="6">
        <v>1632460.5159084704</v>
      </c>
      <c r="R64" s="6">
        <v>1647513.5166390422</v>
      </c>
      <c r="T64" s="5">
        <v>151985</v>
      </c>
      <c r="U64" s="5">
        <v>310</v>
      </c>
      <c r="V64" s="5">
        <v>2345</v>
      </c>
      <c r="W64" s="3"/>
      <c r="X64" s="35">
        <v>197</v>
      </c>
      <c r="Y64" s="36">
        <v>183</v>
      </c>
      <c r="Z64" s="36">
        <v>177</v>
      </c>
      <c r="AB64" s="5"/>
      <c r="AC64" s="5"/>
      <c r="AD64" s="5"/>
      <c r="AF64" s="5"/>
      <c r="AG64" s="5"/>
      <c r="AH64" s="5"/>
    </row>
    <row r="65" spans="1:28" ht="12.75">
      <c r="A65" s="22" t="s">
        <v>53</v>
      </c>
      <c r="B65" s="3">
        <v>3413961</v>
      </c>
      <c r="C65" s="5">
        <v>129120.97499999998</v>
      </c>
      <c r="D65" s="5">
        <v>1752536.946796532</v>
      </c>
      <c r="E65" s="5">
        <v>16701.53</v>
      </c>
      <c r="F65" s="5">
        <f t="shared" si="1"/>
        <v>1735835.416796532</v>
      </c>
      <c r="G65" s="5"/>
      <c r="H65" s="5"/>
      <c r="I65" s="6">
        <f t="shared" si="5"/>
        <v>0</v>
      </c>
      <c r="J65" s="5">
        <v>0</v>
      </c>
      <c r="K65" s="6">
        <f t="shared" si="4"/>
        <v>1864956.391796532</v>
      </c>
      <c r="L65" s="3"/>
      <c r="M65" s="3"/>
      <c r="N65" s="3"/>
      <c r="O65" s="5">
        <v>277611.75576267345</v>
      </c>
      <c r="P65" s="3"/>
      <c r="Q65" s="6">
        <v>1888798.4858045978</v>
      </c>
      <c r="R65" s="6">
        <v>1938272.4946115343</v>
      </c>
      <c r="T65" s="5">
        <v>348355</v>
      </c>
      <c r="U65" s="5">
        <v>0</v>
      </c>
      <c r="V65" s="5">
        <v>7035</v>
      </c>
      <c r="W65" s="3"/>
      <c r="X65" s="35">
        <v>348</v>
      </c>
      <c r="Y65" s="36">
        <v>346</v>
      </c>
      <c r="Z65" s="36">
        <v>350</v>
      </c>
      <c r="AB65" s="5"/>
    </row>
    <row r="66" spans="1:34" ht="12.75">
      <c r="A66" s="22" t="s">
        <v>54</v>
      </c>
      <c r="B66" s="3">
        <v>3412123</v>
      </c>
      <c r="C66" s="5">
        <v>102170.36699999998</v>
      </c>
      <c r="D66" s="5">
        <v>1206002.868845976</v>
      </c>
      <c r="E66" s="5">
        <v>9402.91</v>
      </c>
      <c r="F66" s="5">
        <f t="shared" si="1"/>
        <v>1196599.958845976</v>
      </c>
      <c r="G66" s="5">
        <v>160000</v>
      </c>
      <c r="H66" s="5">
        <v>32933.021745386824</v>
      </c>
      <c r="I66" s="6">
        <f t="shared" si="5"/>
        <v>192933.02174538682</v>
      </c>
      <c r="J66" s="5">
        <v>0</v>
      </c>
      <c r="K66" s="6">
        <f t="shared" si="4"/>
        <v>1491703.347591363</v>
      </c>
      <c r="L66" s="3"/>
      <c r="M66" s="6"/>
      <c r="N66" s="3"/>
      <c r="O66" s="5">
        <v>179447.62150488968</v>
      </c>
      <c r="P66" s="3"/>
      <c r="Q66" s="6">
        <v>1512014.646495747</v>
      </c>
      <c r="R66" s="6">
        <v>1548927.7243387073</v>
      </c>
      <c r="T66" s="5">
        <v>84735</v>
      </c>
      <c r="U66" s="5">
        <v>0</v>
      </c>
      <c r="V66" s="5">
        <v>2345</v>
      </c>
      <c r="W66" s="3"/>
      <c r="X66" s="35">
        <v>206</v>
      </c>
      <c r="Y66" s="36">
        <v>206</v>
      </c>
      <c r="Z66" s="36">
        <v>209</v>
      </c>
      <c r="AB66" s="5"/>
      <c r="AC66" s="5"/>
      <c r="AD66" s="5"/>
      <c r="AF66" s="5"/>
      <c r="AG66" s="5"/>
      <c r="AH66" s="5"/>
    </row>
    <row r="67" spans="1:28" ht="12.75">
      <c r="A67" s="22" t="s">
        <v>55</v>
      </c>
      <c r="B67" s="3">
        <v>3412130</v>
      </c>
      <c r="C67" s="5">
        <v>115630.8</v>
      </c>
      <c r="D67" s="5">
        <v>1068041.818352542</v>
      </c>
      <c r="E67" s="5">
        <v>9421.89</v>
      </c>
      <c r="F67" s="5">
        <f t="shared" si="1"/>
        <v>1058619.928352542</v>
      </c>
      <c r="G67" s="5"/>
      <c r="H67" s="5"/>
      <c r="I67" s="6">
        <f t="shared" si="5"/>
        <v>0</v>
      </c>
      <c r="J67" s="5">
        <v>0</v>
      </c>
      <c r="K67" s="6">
        <f t="shared" si="4"/>
        <v>1174250.728352542</v>
      </c>
      <c r="L67" s="3"/>
      <c r="M67" s="3"/>
      <c r="N67" s="3"/>
      <c r="O67" s="5">
        <v>147992.2680252301</v>
      </c>
      <c r="P67" s="3"/>
      <c r="Q67" s="6">
        <v>1179492.2168070714</v>
      </c>
      <c r="R67" s="6">
        <v>1201788.049969617</v>
      </c>
      <c r="T67" s="5">
        <v>172160</v>
      </c>
      <c r="U67" s="5">
        <v>0</v>
      </c>
      <c r="V67" s="5">
        <v>7035</v>
      </c>
      <c r="W67" s="3"/>
      <c r="X67" s="35">
        <v>199</v>
      </c>
      <c r="Y67" s="36">
        <v>196</v>
      </c>
      <c r="Z67" s="36">
        <v>197</v>
      </c>
      <c r="AB67" s="5"/>
    </row>
    <row r="68" spans="1:28" ht="12.75">
      <c r="A68" s="22" t="s">
        <v>210</v>
      </c>
      <c r="B68" s="3">
        <v>3412034</v>
      </c>
      <c r="C68" s="5">
        <v>212299.05</v>
      </c>
      <c r="D68" s="5">
        <v>2433314.8728331225</v>
      </c>
      <c r="E68" s="5">
        <v>27230.829999999998</v>
      </c>
      <c r="F68" s="5">
        <f t="shared" si="1"/>
        <v>2406084.0428331224</v>
      </c>
      <c r="G68" s="5"/>
      <c r="H68" s="5"/>
      <c r="I68" s="6">
        <f t="shared" si="5"/>
        <v>0</v>
      </c>
      <c r="J68" s="5">
        <v>0</v>
      </c>
      <c r="K68" s="6">
        <f t="shared" si="4"/>
        <v>2618383.0928331222</v>
      </c>
      <c r="L68" s="3"/>
      <c r="M68" s="3"/>
      <c r="N68" s="3"/>
      <c r="O68" s="5">
        <v>415334.3558398158</v>
      </c>
      <c r="P68" s="3"/>
      <c r="Q68" s="6">
        <v>2639773.2624543947</v>
      </c>
      <c r="R68" s="6">
        <v>2635451.622401562</v>
      </c>
      <c r="T68" s="5">
        <v>182920</v>
      </c>
      <c r="U68" s="5">
        <v>1240</v>
      </c>
      <c r="V68" s="5">
        <v>14070</v>
      </c>
      <c r="W68" s="3"/>
      <c r="X68" s="35">
        <v>603</v>
      </c>
      <c r="Y68" s="36">
        <v>596</v>
      </c>
      <c r="Z68" s="36">
        <v>584</v>
      </c>
      <c r="AB68" s="5"/>
    </row>
    <row r="69" spans="1:28" ht="12.75">
      <c r="A69" s="22" t="s">
        <v>163</v>
      </c>
      <c r="B69" s="3">
        <v>3412011</v>
      </c>
      <c r="C69" s="5">
        <v>99255.12999999999</v>
      </c>
      <c r="D69" s="5">
        <v>1614154</v>
      </c>
      <c r="E69" s="5">
        <v>18923.03</v>
      </c>
      <c r="F69" s="5">
        <f t="shared" si="1"/>
        <v>1595230.97</v>
      </c>
      <c r="G69" s="5"/>
      <c r="H69" s="5"/>
      <c r="I69" s="6">
        <f t="shared" si="5"/>
        <v>0</v>
      </c>
      <c r="J69" s="5">
        <v>0</v>
      </c>
      <c r="K69" s="6">
        <f t="shared" si="4"/>
        <v>1694486.0999999999</v>
      </c>
      <c r="L69" s="3"/>
      <c r="M69" s="3"/>
      <c r="N69" s="3"/>
      <c r="O69" s="5">
        <v>216924.12328805245</v>
      </c>
      <c r="P69" s="3"/>
      <c r="Q69" s="6">
        <v>1784694.081182033</v>
      </c>
      <c r="R69" s="6">
        <v>1813427.521182033</v>
      </c>
      <c r="T69" s="5">
        <v>65905</v>
      </c>
      <c r="U69" s="5">
        <v>1240</v>
      </c>
      <c r="V69" s="5">
        <v>0</v>
      </c>
      <c r="W69" s="3"/>
      <c r="X69" s="35">
        <v>423</v>
      </c>
      <c r="Y69" s="36">
        <v>419</v>
      </c>
      <c r="Z69" s="36">
        <v>419</v>
      </c>
      <c r="AB69" s="5"/>
    </row>
    <row r="70" spans="1:34" ht="12.75">
      <c r="A70" s="22" t="s">
        <v>56</v>
      </c>
      <c r="B70" s="3">
        <v>3412237</v>
      </c>
      <c r="C70" s="5">
        <v>94416.75</v>
      </c>
      <c r="D70" s="5">
        <v>1725692.0898048764</v>
      </c>
      <c r="E70" s="5">
        <v>18564.32</v>
      </c>
      <c r="F70" s="5">
        <f t="shared" si="1"/>
        <v>1707127.7698048763</v>
      </c>
      <c r="G70" s="5">
        <f>80000-M70</f>
        <v>80000</v>
      </c>
      <c r="H70" s="5">
        <v>65668.4860951073</v>
      </c>
      <c r="I70" s="6">
        <f t="shared" si="5"/>
        <v>145668.4860951073</v>
      </c>
      <c r="J70" s="5">
        <v>0</v>
      </c>
      <c r="K70" s="6">
        <f t="shared" si="4"/>
        <v>1947213.0058999837</v>
      </c>
      <c r="L70" s="3"/>
      <c r="M70" s="6"/>
      <c r="N70" s="3"/>
      <c r="O70" s="5">
        <v>289205.29057848983</v>
      </c>
      <c r="P70" s="3"/>
      <c r="Q70" s="6">
        <v>1987312.272690355</v>
      </c>
      <c r="R70" s="6">
        <v>2031481.8090883254</v>
      </c>
      <c r="T70" s="5">
        <v>104910</v>
      </c>
      <c r="U70" s="5">
        <v>0</v>
      </c>
      <c r="V70" s="5">
        <v>7035</v>
      </c>
      <c r="W70" s="3"/>
      <c r="X70" s="35">
        <v>412</v>
      </c>
      <c r="Y70" s="36">
        <v>412</v>
      </c>
      <c r="Z70" s="36">
        <v>413</v>
      </c>
      <c r="AB70" s="5"/>
      <c r="AC70" s="5"/>
      <c r="AD70" s="5"/>
      <c r="AF70" s="5"/>
      <c r="AG70" s="5"/>
      <c r="AH70" s="5"/>
    </row>
    <row r="71" spans="1:28" ht="12.75">
      <c r="A71" s="22" t="s">
        <v>57</v>
      </c>
      <c r="B71" s="3">
        <v>3412227</v>
      </c>
      <c r="C71" s="5">
        <v>116535.89249999999</v>
      </c>
      <c r="D71" s="5">
        <v>2249554.30748987</v>
      </c>
      <c r="E71" s="5">
        <v>17352.3452259887</v>
      </c>
      <c r="F71" s="5">
        <f t="shared" si="1"/>
        <v>2232201.962263881</v>
      </c>
      <c r="G71" s="5"/>
      <c r="H71" s="5"/>
      <c r="I71" s="6">
        <f t="shared" si="5"/>
        <v>0</v>
      </c>
      <c r="J71" s="5">
        <v>0</v>
      </c>
      <c r="K71" s="6">
        <f t="shared" si="4"/>
        <v>2348737.8547638813</v>
      </c>
      <c r="L71" s="3"/>
      <c r="M71" s="3"/>
      <c r="N71" s="3"/>
      <c r="O71" s="5">
        <v>318292.2349072074</v>
      </c>
      <c r="P71" s="3"/>
      <c r="Q71" s="6">
        <v>2554930.8519980307</v>
      </c>
      <c r="R71" s="6">
        <v>2671094.96427718</v>
      </c>
      <c r="T71" s="5">
        <v>251515</v>
      </c>
      <c r="U71" s="5">
        <v>0</v>
      </c>
      <c r="V71" s="5">
        <v>4690</v>
      </c>
      <c r="W71" s="3"/>
      <c r="X71" s="35">
        <v>371.5</v>
      </c>
      <c r="Y71" s="36">
        <v>400.5</v>
      </c>
      <c r="Z71" s="36">
        <v>413</v>
      </c>
      <c r="AB71" s="5"/>
    </row>
    <row r="72" spans="1:34" ht="12.75">
      <c r="A72" s="22" t="s">
        <v>58</v>
      </c>
      <c r="B72" s="3">
        <v>3412065</v>
      </c>
      <c r="C72" s="5">
        <v>56360.99999999999</v>
      </c>
      <c r="D72" s="5">
        <v>1251185.4791476682</v>
      </c>
      <c r="E72" s="5">
        <v>10935.18</v>
      </c>
      <c r="F72" s="5">
        <f t="shared" si="1"/>
        <v>1240250.2991476683</v>
      </c>
      <c r="G72" s="5">
        <f>480000-M72</f>
        <v>304000</v>
      </c>
      <c r="H72" s="5">
        <v>449192.0945901854</v>
      </c>
      <c r="I72" s="6">
        <f t="shared" si="5"/>
        <v>753192.0945901854</v>
      </c>
      <c r="J72" s="5">
        <v>0</v>
      </c>
      <c r="K72" s="6">
        <f t="shared" si="4"/>
        <v>2049803.3937378537</v>
      </c>
      <c r="L72" s="3"/>
      <c r="M72" s="6">
        <f>44*4000</f>
        <v>176000</v>
      </c>
      <c r="N72" s="3"/>
      <c r="O72" s="5">
        <v>210303.63147427057</v>
      </c>
      <c r="P72" s="3"/>
      <c r="Q72" s="6">
        <v>2073478.456220291</v>
      </c>
      <c r="R72" s="6">
        <v>2101888.5822719997</v>
      </c>
      <c r="T72" s="5">
        <v>114325</v>
      </c>
      <c r="U72" s="5">
        <v>0</v>
      </c>
      <c r="V72" s="5">
        <v>18760</v>
      </c>
      <c r="W72" s="3"/>
      <c r="X72" s="35">
        <v>238</v>
      </c>
      <c r="Y72" s="36">
        <v>236</v>
      </c>
      <c r="Z72" s="36">
        <v>234</v>
      </c>
      <c r="AB72" s="5"/>
      <c r="AC72" s="5"/>
      <c r="AD72" s="5"/>
      <c r="AF72" s="5"/>
      <c r="AG72" s="5"/>
      <c r="AH72" s="5"/>
    </row>
    <row r="73" spans="1:28" ht="12.75">
      <c r="A73" s="22" t="s">
        <v>59</v>
      </c>
      <c r="B73" s="3">
        <v>3412238</v>
      </c>
      <c r="C73" s="5">
        <v>105043.7475</v>
      </c>
      <c r="D73" s="5">
        <v>1500804.735441499</v>
      </c>
      <c r="E73" s="5">
        <v>14001.69</v>
      </c>
      <c r="F73" s="5">
        <f t="shared" si="1"/>
        <v>1486803.045441499</v>
      </c>
      <c r="G73" s="5"/>
      <c r="H73" s="5"/>
      <c r="I73" s="6">
        <f t="shared" si="5"/>
        <v>0</v>
      </c>
      <c r="J73" s="5">
        <v>0</v>
      </c>
      <c r="K73" s="6">
        <f t="shared" si="4"/>
        <v>1591846.792941499</v>
      </c>
      <c r="L73" s="3"/>
      <c r="M73" s="3"/>
      <c r="N73" s="3"/>
      <c r="O73" s="5">
        <v>244919.38382716302</v>
      </c>
      <c r="P73" s="3"/>
      <c r="Q73" s="6">
        <v>1648297.9229879433</v>
      </c>
      <c r="R73" s="6">
        <v>1769720.216554287</v>
      </c>
      <c r="T73" s="5">
        <v>190990</v>
      </c>
      <c r="U73" s="5">
        <v>620</v>
      </c>
      <c r="V73" s="5">
        <v>7035</v>
      </c>
      <c r="W73" s="3"/>
      <c r="X73" s="35">
        <v>304</v>
      </c>
      <c r="Y73" s="36">
        <v>311</v>
      </c>
      <c r="Z73" s="36">
        <v>332</v>
      </c>
      <c r="AB73" s="5"/>
    </row>
    <row r="74" spans="1:28" ht="12.75">
      <c r="A74" s="22" t="s">
        <v>60</v>
      </c>
      <c r="B74" s="3">
        <v>3412180</v>
      </c>
      <c r="C74" s="5">
        <v>0</v>
      </c>
      <c r="D74" s="5">
        <v>1425824.5</v>
      </c>
      <c r="E74" s="5">
        <v>16662.09728932584</v>
      </c>
      <c r="F74" s="5">
        <f t="shared" si="1"/>
        <v>1409162.402710674</v>
      </c>
      <c r="G74" s="5"/>
      <c r="H74" s="5"/>
      <c r="I74" s="6">
        <f t="shared" si="5"/>
        <v>0</v>
      </c>
      <c r="J74" s="5">
        <v>0</v>
      </c>
      <c r="K74" s="6">
        <f t="shared" si="4"/>
        <v>1409162.402710674</v>
      </c>
      <c r="L74" s="3"/>
      <c r="M74" s="3"/>
      <c r="N74" s="3"/>
      <c r="O74" s="5">
        <v>222038.8709286269</v>
      </c>
      <c r="P74" s="3"/>
      <c r="Q74" s="6">
        <v>1617495.6873455057</v>
      </c>
      <c r="R74" s="6">
        <v>1757215.8278424002</v>
      </c>
      <c r="T74" s="5">
        <v>60525</v>
      </c>
      <c r="U74" s="5">
        <v>930</v>
      </c>
      <c r="V74" s="5">
        <v>0</v>
      </c>
      <c r="W74" s="3"/>
      <c r="X74" s="35">
        <v>373.5</v>
      </c>
      <c r="Y74" s="36">
        <v>402.5</v>
      </c>
      <c r="Z74" s="36">
        <v>432.5</v>
      </c>
      <c r="AB74" s="5"/>
    </row>
    <row r="75" spans="1:28" ht="12.75">
      <c r="A75" s="22" t="s">
        <v>61</v>
      </c>
      <c r="B75" s="3">
        <v>3412149</v>
      </c>
      <c r="C75" s="5">
        <v>0</v>
      </c>
      <c r="D75" s="5">
        <v>1387894.1009088003</v>
      </c>
      <c r="E75" s="5">
        <v>15983.1</v>
      </c>
      <c r="F75" s="5">
        <f t="shared" si="1"/>
        <v>1371911.0009088002</v>
      </c>
      <c r="G75" s="5"/>
      <c r="H75" s="5"/>
      <c r="I75" s="6">
        <f t="shared" si="5"/>
        <v>0</v>
      </c>
      <c r="J75" s="5">
        <v>0</v>
      </c>
      <c r="K75" s="6">
        <f t="shared" si="4"/>
        <v>1371911.0009088002</v>
      </c>
      <c r="L75" s="3"/>
      <c r="M75" s="3"/>
      <c r="N75" s="3"/>
      <c r="O75" s="5">
        <v>211692.54632520888</v>
      </c>
      <c r="P75" s="3"/>
      <c r="Q75" s="6">
        <v>1453234.18</v>
      </c>
      <c r="R75" s="6">
        <v>1477625.22</v>
      </c>
      <c r="T75" s="5">
        <v>22865</v>
      </c>
      <c r="U75" s="5">
        <v>930</v>
      </c>
      <c r="V75" s="5">
        <v>4690</v>
      </c>
      <c r="W75" s="3"/>
      <c r="X75" s="35">
        <v>360</v>
      </c>
      <c r="Y75" s="36">
        <v>360</v>
      </c>
      <c r="Z75" s="36">
        <v>360</v>
      </c>
      <c r="AB75" s="5"/>
    </row>
    <row r="76" spans="1:28" ht="12.75">
      <c r="A76" s="22" t="s">
        <v>62</v>
      </c>
      <c r="B76" s="3">
        <v>3412236</v>
      </c>
      <c r="C76" s="5">
        <v>102054.9</v>
      </c>
      <c r="D76" s="5">
        <v>1742932.662679485</v>
      </c>
      <c r="E76" s="5">
        <v>16312.5</v>
      </c>
      <c r="F76" s="5">
        <f t="shared" si="1"/>
        <v>1726620.162679485</v>
      </c>
      <c r="G76" s="5"/>
      <c r="H76" s="5"/>
      <c r="I76" s="6">
        <f t="shared" si="5"/>
        <v>0</v>
      </c>
      <c r="J76" s="5">
        <v>0</v>
      </c>
      <c r="K76" s="6">
        <f t="shared" si="4"/>
        <v>1828675.062679485</v>
      </c>
      <c r="L76" s="3"/>
      <c r="M76" s="3"/>
      <c r="N76" s="3"/>
      <c r="O76" s="5">
        <v>259375.12309144434</v>
      </c>
      <c r="P76" s="3"/>
      <c r="Q76" s="6">
        <v>1896436.4580739457</v>
      </c>
      <c r="R76" s="6">
        <v>1950335.5316471525</v>
      </c>
      <c r="T76" s="5">
        <v>258240</v>
      </c>
      <c r="U76" s="5">
        <v>0</v>
      </c>
      <c r="V76" s="5">
        <v>0</v>
      </c>
      <c r="W76" s="3"/>
      <c r="X76" s="35">
        <v>350</v>
      </c>
      <c r="Y76" s="36">
        <v>358</v>
      </c>
      <c r="Z76" s="36">
        <v>363</v>
      </c>
      <c r="AB76" s="5"/>
    </row>
    <row r="77" spans="1:28" ht="12.75">
      <c r="A77" s="22" t="s">
        <v>63</v>
      </c>
      <c r="B77" s="3">
        <v>3412128</v>
      </c>
      <c r="C77" s="5">
        <v>77664.17249999999</v>
      </c>
      <c r="D77" s="5">
        <v>1457064.2203664598</v>
      </c>
      <c r="E77" s="5">
        <v>12220.119999999999</v>
      </c>
      <c r="F77" s="5">
        <f t="shared" si="1"/>
        <v>1444844.1003664597</v>
      </c>
      <c r="G77" s="5"/>
      <c r="H77" s="5"/>
      <c r="I77" s="6">
        <f t="shared" si="5"/>
        <v>0</v>
      </c>
      <c r="J77" s="5">
        <v>0</v>
      </c>
      <c r="K77" s="6">
        <f t="shared" si="4"/>
        <v>1522508.2728664596</v>
      </c>
      <c r="L77" s="3"/>
      <c r="M77" s="3"/>
      <c r="N77" s="3"/>
      <c r="O77" s="5">
        <v>203536.57506713565</v>
      </c>
      <c r="P77" s="3"/>
      <c r="Q77" s="6">
        <v>1566919.0112922885</v>
      </c>
      <c r="R77" s="6">
        <v>1612270.1256205724</v>
      </c>
      <c r="T77" s="5">
        <v>143915</v>
      </c>
      <c r="U77" s="5">
        <v>310</v>
      </c>
      <c r="V77" s="5">
        <v>11725</v>
      </c>
      <c r="W77" s="3"/>
      <c r="X77" s="35">
        <v>267</v>
      </c>
      <c r="Y77" s="36">
        <v>271</v>
      </c>
      <c r="Z77" s="36">
        <v>275</v>
      </c>
      <c r="AB77" s="5"/>
    </row>
    <row r="78" spans="1:28" ht="12.75">
      <c r="A78" s="22" t="s">
        <v>64</v>
      </c>
      <c r="B78" s="3">
        <v>3412166</v>
      </c>
      <c r="C78" s="5">
        <v>96665.1525</v>
      </c>
      <c r="D78" s="5">
        <v>1302760.2713098128</v>
      </c>
      <c r="E78" s="5">
        <v>10008.71</v>
      </c>
      <c r="F78" s="5">
        <f t="shared" si="1"/>
        <v>1292751.5613098128</v>
      </c>
      <c r="G78" s="5"/>
      <c r="H78" s="5"/>
      <c r="I78" s="6">
        <f t="shared" si="5"/>
        <v>0</v>
      </c>
      <c r="J78" s="5">
        <v>0</v>
      </c>
      <c r="K78" s="6">
        <f t="shared" si="4"/>
        <v>1389416.713809813</v>
      </c>
      <c r="L78" s="3"/>
      <c r="M78" s="3"/>
      <c r="N78" s="3"/>
      <c r="O78" s="5">
        <v>175821.09632880014</v>
      </c>
      <c r="P78" s="3"/>
      <c r="Q78" s="6">
        <v>1412743.5588654417</v>
      </c>
      <c r="R78" s="6">
        <v>1428993.3138267242</v>
      </c>
      <c r="T78" s="5">
        <v>184265</v>
      </c>
      <c r="U78" s="5">
        <v>0</v>
      </c>
      <c r="V78" s="5">
        <v>11725</v>
      </c>
      <c r="W78" s="3"/>
      <c r="X78" s="35">
        <v>211</v>
      </c>
      <c r="Y78" s="36">
        <v>211</v>
      </c>
      <c r="Z78" s="36">
        <v>210</v>
      </c>
      <c r="AB78" s="5"/>
    </row>
    <row r="79" spans="1:28" ht="12.75">
      <c r="A79" s="22" t="s">
        <v>65</v>
      </c>
      <c r="B79" s="3">
        <v>3412009</v>
      </c>
      <c r="C79" s="5">
        <v>109348.79999999999</v>
      </c>
      <c r="D79" s="5">
        <v>2351804</v>
      </c>
      <c r="E79" s="5">
        <v>27691.23</v>
      </c>
      <c r="F79" s="5">
        <f t="shared" si="1"/>
        <v>2324112.77</v>
      </c>
      <c r="G79" s="5"/>
      <c r="H79" s="5"/>
      <c r="I79" s="6">
        <f t="shared" si="5"/>
        <v>0</v>
      </c>
      <c r="J79" s="5">
        <v>0</v>
      </c>
      <c r="K79" s="6">
        <f t="shared" si="4"/>
        <v>2433461.57</v>
      </c>
      <c r="L79" s="3"/>
      <c r="M79" s="3"/>
      <c r="N79" s="3"/>
      <c r="O79" s="5">
        <v>252471.0463328511</v>
      </c>
      <c r="P79" s="3"/>
      <c r="Q79" s="6">
        <v>2612035.763106796</v>
      </c>
      <c r="R79" s="6">
        <v>2675071.1197734624</v>
      </c>
      <c r="T79" s="5">
        <v>131810</v>
      </c>
      <c r="U79" s="5">
        <v>0</v>
      </c>
      <c r="V79" s="5">
        <v>25795</v>
      </c>
      <c r="W79" s="3"/>
      <c r="X79" s="35">
        <v>618</v>
      </c>
      <c r="Y79" s="36">
        <v>624</v>
      </c>
      <c r="Z79" s="36">
        <v>629</v>
      </c>
      <c r="AB79" s="5"/>
    </row>
    <row r="80" spans="1:26" ht="12.75">
      <c r="A80" s="29" t="s">
        <v>7</v>
      </c>
      <c r="B80" s="4" t="s">
        <v>7</v>
      </c>
      <c r="C80" s="15" t="s">
        <v>7</v>
      </c>
      <c r="D80" s="14" t="s">
        <v>7</v>
      </c>
      <c r="E80" s="14" t="s">
        <v>7</v>
      </c>
      <c r="F80" s="14" t="s">
        <v>7</v>
      </c>
      <c r="G80" s="15" t="s">
        <v>7</v>
      </c>
      <c r="H80" s="15" t="s">
        <v>7</v>
      </c>
      <c r="I80" s="15" t="s">
        <v>7</v>
      </c>
      <c r="J80" s="14" t="s">
        <v>7</v>
      </c>
      <c r="K80" s="15" t="s">
        <v>7</v>
      </c>
      <c r="L80" s="3"/>
      <c r="M80" s="15" t="s">
        <v>7</v>
      </c>
      <c r="N80" s="3"/>
      <c r="O80" s="15" t="s">
        <v>7</v>
      </c>
      <c r="P80" s="3"/>
      <c r="Q80" s="15" t="s">
        <v>7</v>
      </c>
      <c r="R80" s="15" t="s">
        <v>7</v>
      </c>
      <c r="T80" s="15" t="s">
        <v>7</v>
      </c>
      <c r="U80" s="15" t="s">
        <v>7</v>
      </c>
      <c r="V80" s="15" t="s">
        <v>7</v>
      </c>
      <c r="W80" s="3"/>
      <c r="X80" s="10" t="s">
        <v>7</v>
      </c>
      <c r="Y80" s="10" t="s">
        <v>7</v>
      </c>
      <c r="Z80" s="10" t="s">
        <v>7</v>
      </c>
    </row>
    <row r="81" spans="1:26" ht="12.75">
      <c r="A81" s="22" t="s">
        <v>66</v>
      </c>
      <c r="C81" s="5">
        <f aca="true" t="shared" si="6" ref="C81:K81">SUM(C25:C79)</f>
        <v>5528333.5819</v>
      </c>
      <c r="D81" s="5">
        <f t="shared" si="6"/>
        <v>86862394.31740983</v>
      </c>
      <c r="E81" s="5">
        <f t="shared" si="6"/>
        <v>851554.2315035034</v>
      </c>
      <c r="F81" s="5">
        <f t="shared" si="6"/>
        <v>86010840.08590633</v>
      </c>
      <c r="G81" s="6">
        <f t="shared" si="6"/>
        <v>1054333</v>
      </c>
      <c r="H81" s="6">
        <f t="shared" si="6"/>
        <v>940641.9960517352</v>
      </c>
      <c r="I81" s="6">
        <f t="shared" si="6"/>
        <v>1994974.9960517352</v>
      </c>
      <c r="J81" s="5">
        <f t="shared" si="6"/>
        <v>0</v>
      </c>
      <c r="K81" s="5">
        <f t="shared" si="6"/>
        <v>93534148.66385806</v>
      </c>
      <c r="L81" s="3"/>
      <c r="M81" s="5">
        <f>SUM(M25:M79)</f>
        <v>364000</v>
      </c>
      <c r="N81" s="3"/>
      <c r="O81" s="5">
        <f>SUM(O25:O79)</f>
        <v>12998577.886549124</v>
      </c>
      <c r="P81" s="3"/>
      <c r="Q81" s="5">
        <f>SUM(Q25:Q79)</f>
        <v>97055119.66754602</v>
      </c>
      <c r="R81" s="5">
        <f>SUM(R25:R79)</f>
        <v>99625029.34879807</v>
      </c>
      <c r="T81" s="5">
        <f>SUM(T25:T79)</f>
        <v>8623467.5</v>
      </c>
      <c r="U81" s="5">
        <f>SUM(U25:U79)</f>
        <v>18910</v>
      </c>
      <c r="V81" s="5">
        <f>SUM(V25:V79)</f>
        <v>422100</v>
      </c>
      <c r="W81" s="3"/>
      <c r="X81" s="11">
        <f>SUM(X25:X79)</f>
        <v>18595.916666666664</v>
      </c>
      <c r="Y81" s="11">
        <f>SUM(Y25:Y79)</f>
        <v>18916.92</v>
      </c>
      <c r="Z81" s="11">
        <f>SUM(Z25:Z79)</f>
        <v>19146</v>
      </c>
    </row>
    <row r="82" spans="1:26" ht="12.75">
      <c r="A82" s="29" t="s">
        <v>7</v>
      </c>
      <c r="B82" s="4" t="s">
        <v>7</v>
      </c>
      <c r="C82" s="15" t="s">
        <v>7</v>
      </c>
      <c r="D82" s="14" t="s">
        <v>7</v>
      </c>
      <c r="E82" s="14" t="s">
        <v>7</v>
      </c>
      <c r="F82" s="14" t="s">
        <v>7</v>
      </c>
      <c r="G82" s="15" t="s">
        <v>7</v>
      </c>
      <c r="H82" s="15" t="s">
        <v>7</v>
      </c>
      <c r="I82" s="15" t="s">
        <v>7</v>
      </c>
      <c r="J82" s="14" t="s">
        <v>7</v>
      </c>
      <c r="K82" s="15" t="s">
        <v>7</v>
      </c>
      <c r="L82" s="3"/>
      <c r="M82" s="15" t="s">
        <v>7</v>
      </c>
      <c r="N82" s="3"/>
      <c r="O82" s="15" t="s">
        <v>7</v>
      </c>
      <c r="P82" s="3"/>
      <c r="Q82" s="15" t="s">
        <v>7</v>
      </c>
      <c r="R82" s="15" t="s">
        <v>7</v>
      </c>
      <c r="T82" s="15" t="s">
        <v>7</v>
      </c>
      <c r="U82" s="15" t="s">
        <v>7</v>
      </c>
      <c r="V82" s="15" t="s">
        <v>7</v>
      </c>
      <c r="W82" s="3"/>
      <c r="X82" s="10" t="s">
        <v>7</v>
      </c>
      <c r="Y82" s="10" t="s">
        <v>7</v>
      </c>
      <c r="Z82" s="10" t="s">
        <v>7</v>
      </c>
    </row>
    <row r="83" spans="1:26" ht="12.75">
      <c r="A83" s="22" t="s">
        <v>67</v>
      </c>
      <c r="C83" s="6"/>
      <c r="D83" s="5"/>
      <c r="E83" s="5"/>
      <c r="F83" s="5"/>
      <c r="G83" s="6"/>
      <c r="H83" s="6"/>
      <c r="I83" s="6"/>
      <c r="J83" s="5"/>
      <c r="K83" s="6"/>
      <c r="L83" s="3"/>
      <c r="M83" s="3"/>
      <c r="N83" s="3"/>
      <c r="O83" s="6"/>
      <c r="P83" s="3"/>
      <c r="Q83" s="6"/>
      <c r="R83" s="6"/>
      <c r="T83" s="6"/>
      <c r="U83" s="6"/>
      <c r="V83" s="6"/>
      <c r="W83" s="3"/>
      <c r="X83" s="11"/>
      <c r="Y83" s="11"/>
      <c r="Z83" s="11"/>
    </row>
    <row r="84" spans="1:26" ht="12.75">
      <c r="A84" s="22" t="s">
        <v>68</v>
      </c>
      <c r="C84" s="6"/>
      <c r="D84" s="5"/>
      <c r="E84" s="5"/>
      <c r="F84" s="5"/>
      <c r="G84" s="6"/>
      <c r="H84" s="6"/>
      <c r="I84" s="6"/>
      <c r="J84" s="5"/>
      <c r="K84" s="6"/>
      <c r="L84" s="3"/>
      <c r="M84" s="3"/>
      <c r="N84" s="3"/>
      <c r="O84" s="6"/>
      <c r="P84" s="3"/>
      <c r="Q84" s="6"/>
      <c r="R84" s="6"/>
      <c r="T84" s="6"/>
      <c r="U84" s="6"/>
      <c r="V84" s="6"/>
      <c r="W84" s="3"/>
      <c r="X84" s="11"/>
      <c r="Y84" s="11"/>
      <c r="Z84" s="11"/>
    </row>
    <row r="85" spans="1:28" ht="12.75">
      <c r="A85" s="22" t="s">
        <v>69</v>
      </c>
      <c r="B85" s="3">
        <v>3413329</v>
      </c>
      <c r="C85" s="5">
        <v>0</v>
      </c>
      <c r="D85" s="5">
        <v>1599945.3024</v>
      </c>
      <c r="E85" s="5">
        <v>18833</v>
      </c>
      <c r="F85" s="5">
        <f>SUM(D85-E85)</f>
        <v>1581112.3024</v>
      </c>
      <c r="G85" s="5"/>
      <c r="H85" s="5"/>
      <c r="I85" s="6">
        <f>SUM(G85:H85)</f>
        <v>0</v>
      </c>
      <c r="J85" s="5">
        <v>0</v>
      </c>
      <c r="K85" s="6">
        <f>SUM(C85,F85,I85,J85)</f>
        <v>1581112.3024</v>
      </c>
      <c r="L85" s="3"/>
      <c r="M85" s="3"/>
      <c r="N85" s="3"/>
      <c r="O85" s="5">
        <v>235218.07529799087</v>
      </c>
      <c r="P85" s="3"/>
      <c r="Q85" s="6">
        <v>1683468.5683651767</v>
      </c>
      <c r="R85" s="6">
        <v>1712570.0083651766</v>
      </c>
      <c r="T85" s="5">
        <v>18830</v>
      </c>
      <c r="U85" s="5">
        <v>0</v>
      </c>
      <c r="V85" s="5">
        <v>14070</v>
      </c>
      <c r="W85" s="3"/>
      <c r="X85" s="35">
        <v>425</v>
      </c>
      <c r="Y85" s="36">
        <v>424</v>
      </c>
      <c r="Z85" s="36">
        <v>424</v>
      </c>
      <c r="AB85" s="5"/>
    </row>
    <row r="86" spans="1:28" ht="12.75">
      <c r="A86" s="22" t="s">
        <v>70</v>
      </c>
      <c r="B86" s="3">
        <v>3412232</v>
      </c>
      <c r="C86" s="5">
        <v>57704.61</v>
      </c>
      <c r="D86" s="5">
        <v>1097729.028795704</v>
      </c>
      <c r="E86" s="5">
        <v>9266.64</v>
      </c>
      <c r="F86" s="5">
        <f>SUM(D86-E86)</f>
        <v>1088462.388795704</v>
      </c>
      <c r="G86" s="5"/>
      <c r="H86" s="5"/>
      <c r="I86" s="6">
        <f>SUM(G86:H86)</f>
        <v>0</v>
      </c>
      <c r="J86" s="5">
        <v>0</v>
      </c>
      <c r="K86" s="6">
        <f>SUM(C86,F86,I86,J86)</f>
        <v>1146166.9987957042</v>
      </c>
      <c r="L86" s="3"/>
      <c r="M86" s="3"/>
      <c r="N86" s="3"/>
      <c r="O86" s="5">
        <v>152260.53175670357</v>
      </c>
      <c r="P86" s="3"/>
      <c r="Q86" s="6">
        <v>1228702.4161538233</v>
      </c>
      <c r="R86" s="6">
        <v>1329111.2699143202</v>
      </c>
      <c r="T86" s="5">
        <v>127775</v>
      </c>
      <c r="U86" s="5">
        <v>0</v>
      </c>
      <c r="V86" s="5">
        <v>0</v>
      </c>
      <c r="W86" s="3"/>
      <c r="X86" s="35">
        <v>199</v>
      </c>
      <c r="Y86" s="36">
        <v>212</v>
      </c>
      <c r="Z86" s="36">
        <v>228</v>
      </c>
      <c r="AB86" s="5"/>
    </row>
    <row r="87" spans="1:28" ht="12.75">
      <c r="A87" s="22" t="s">
        <v>71</v>
      </c>
      <c r="B87" s="3">
        <v>3413310</v>
      </c>
      <c r="C87" s="5">
        <v>100392.03</v>
      </c>
      <c r="D87" s="5">
        <v>1649943.405016218</v>
      </c>
      <c r="E87" s="5">
        <v>17689.68</v>
      </c>
      <c r="F87" s="5">
        <f>SUM(D87-E87)</f>
        <v>1632253.7250162181</v>
      </c>
      <c r="G87" s="5"/>
      <c r="H87" s="5"/>
      <c r="I87" s="6">
        <f>SUM(G87:H87)</f>
        <v>0</v>
      </c>
      <c r="J87" s="5">
        <v>0</v>
      </c>
      <c r="K87" s="6">
        <f>SUM(C87,F87,I87,J87)</f>
        <v>1732645.7550162182</v>
      </c>
      <c r="L87" s="3"/>
      <c r="M87" s="3"/>
      <c r="N87" s="3"/>
      <c r="O87" s="5">
        <v>246859.90839869826</v>
      </c>
      <c r="P87" s="3"/>
      <c r="Q87" s="6">
        <v>1708838.5229226802</v>
      </c>
      <c r="R87" s="6">
        <v>1704092.3236351083</v>
      </c>
      <c r="T87" s="5">
        <v>165435</v>
      </c>
      <c r="U87" s="5">
        <v>930</v>
      </c>
      <c r="V87" s="5">
        <v>7035</v>
      </c>
      <c r="W87" s="3"/>
      <c r="X87" s="35">
        <v>388</v>
      </c>
      <c r="Y87" s="36">
        <v>374</v>
      </c>
      <c r="Z87" s="36">
        <v>366</v>
      </c>
      <c r="AB87" s="5"/>
    </row>
    <row r="88" spans="1:28" ht="12.75">
      <c r="A88" s="22" t="s">
        <v>72</v>
      </c>
      <c r="B88" s="3">
        <v>3413327</v>
      </c>
      <c r="C88" s="5">
        <v>0</v>
      </c>
      <c r="D88" s="5">
        <v>852396.9334739018</v>
      </c>
      <c r="E88" s="5">
        <v>9431.82</v>
      </c>
      <c r="F88" s="5">
        <f>SUM(D88-E88)</f>
        <v>842965.1134739019</v>
      </c>
      <c r="G88" s="5"/>
      <c r="H88" s="5"/>
      <c r="I88" s="6">
        <f>SUM(G88:H88)</f>
        <v>0</v>
      </c>
      <c r="J88" s="5">
        <v>0</v>
      </c>
      <c r="K88" s="6">
        <f>SUM(C88,F88,I88,J88)</f>
        <v>842965.1134739019</v>
      </c>
      <c r="L88" s="3"/>
      <c r="M88" s="3"/>
      <c r="N88" s="3"/>
      <c r="O88" s="5">
        <v>123327.22230875457</v>
      </c>
      <c r="P88" s="3"/>
      <c r="Q88" s="6">
        <v>849546.5717741527</v>
      </c>
      <c r="R88" s="6">
        <v>859637.2090727091</v>
      </c>
      <c r="T88" s="5">
        <v>29590</v>
      </c>
      <c r="U88" s="5">
        <v>0</v>
      </c>
      <c r="V88" s="5">
        <v>7035</v>
      </c>
      <c r="W88" s="3"/>
      <c r="X88" s="35">
        <v>212</v>
      </c>
      <c r="Y88" s="36">
        <v>210</v>
      </c>
      <c r="Z88" s="36">
        <v>209</v>
      </c>
      <c r="AB88" s="5"/>
    </row>
    <row r="89" spans="1:26" ht="12.75">
      <c r="A89" s="29" t="s">
        <v>7</v>
      </c>
      <c r="B89" s="4" t="s">
        <v>7</v>
      </c>
      <c r="C89" s="15" t="s">
        <v>7</v>
      </c>
      <c r="D89" s="14" t="s">
        <v>7</v>
      </c>
      <c r="E89" s="14" t="s">
        <v>7</v>
      </c>
      <c r="F89" s="14" t="s">
        <v>7</v>
      </c>
      <c r="G89" s="15" t="s">
        <v>7</v>
      </c>
      <c r="H89" s="15" t="s">
        <v>7</v>
      </c>
      <c r="I89" s="15" t="s">
        <v>7</v>
      </c>
      <c r="J89" s="14" t="s">
        <v>7</v>
      </c>
      <c r="K89" s="15" t="s">
        <v>7</v>
      </c>
      <c r="L89" s="3"/>
      <c r="M89" s="15" t="s">
        <v>7</v>
      </c>
      <c r="N89" s="3"/>
      <c r="O89" s="15" t="s">
        <v>7</v>
      </c>
      <c r="P89" s="3"/>
      <c r="Q89" s="15" t="s">
        <v>7</v>
      </c>
      <c r="R89" s="15" t="s">
        <v>7</v>
      </c>
      <c r="T89" s="15" t="s">
        <v>7</v>
      </c>
      <c r="U89" s="15" t="s">
        <v>7</v>
      </c>
      <c r="V89" s="15" t="s">
        <v>7</v>
      </c>
      <c r="W89" s="3"/>
      <c r="X89" s="10" t="s">
        <v>7</v>
      </c>
      <c r="Y89" s="10" t="s">
        <v>7</v>
      </c>
      <c r="Z89" s="10" t="s">
        <v>7</v>
      </c>
    </row>
    <row r="90" spans="1:26" ht="12.75">
      <c r="A90" s="22" t="s">
        <v>73</v>
      </c>
      <c r="C90" s="5">
        <f aca="true" t="shared" si="7" ref="C90:K90">SUM(C85:C88)</f>
        <v>158096.64</v>
      </c>
      <c r="D90" s="5">
        <f t="shared" si="7"/>
        <v>5200014.669685824</v>
      </c>
      <c r="E90" s="5">
        <f t="shared" si="7"/>
        <v>55221.14</v>
      </c>
      <c r="F90" s="5">
        <f t="shared" si="7"/>
        <v>5144793.529685823</v>
      </c>
      <c r="G90" s="6">
        <f t="shared" si="7"/>
        <v>0</v>
      </c>
      <c r="H90" s="6">
        <f t="shared" si="7"/>
        <v>0</v>
      </c>
      <c r="I90" s="6">
        <f t="shared" si="7"/>
        <v>0</v>
      </c>
      <c r="J90" s="5">
        <f t="shared" si="7"/>
        <v>0</v>
      </c>
      <c r="K90" s="5">
        <f t="shared" si="7"/>
        <v>5302890.169685824</v>
      </c>
      <c r="L90" s="3"/>
      <c r="M90" s="5">
        <f>SUM(M85:M88)</f>
        <v>0</v>
      </c>
      <c r="N90" s="3"/>
      <c r="O90" s="5">
        <f>SUM(O85:O88)</f>
        <v>757665.7377621472</v>
      </c>
      <c r="P90" s="3"/>
      <c r="Q90" s="5">
        <f>SUM(Q85:Q88)</f>
        <v>5470556.079215834</v>
      </c>
      <c r="R90" s="5">
        <f>SUM(R85:R88)</f>
        <v>5605410.810987314</v>
      </c>
      <c r="T90" s="5">
        <f>SUM(T85:T88)</f>
        <v>341630</v>
      </c>
      <c r="U90" s="5">
        <f>SUM(U85:U88)</f>
        <v>930</v>
      </c>
      <c r="V90" s="5">
        <f>SUM(V85:V88)</f>
        <v>28140</v>
      </c>
      <c r="W90" s="3"/>
      <c r="X90" s="11">
        <f>SUM(X85:X88)</f>
        <v>1224</v>
      </c>
      <c r="Y90" s="11">
        <f>SUM(Y85:Y88)</f>
        <v>1220</v>
      </c>
      <c r="Z90" s="11">
        <f>SUM(Z85:Z88)</f>
        <v>1227</v>
      </c>
    </row>
    <row r="91" spans="1:26" ht="12.75">
      <c r="A91" s="29" t="s">
        <v>7</v>
      </c>
      <c r="B91" s="4" t="s">
        <v>7</v>
      </c>
      <c r="C91" s="15" t="s">
        <v>7</v>
      </c>
      <c r="D91" s="14" t="s">
        <v>7</v>
      </c>
      <c r="E91" s="14" t="s">
        <v>7</v>
      </c>
      <c r="F91" s="14" t="s">
        <v>7</v>
      </c>
      <c r="G91" s="15" t="s">
        <v>7</v>
      </c>
      <c r="H91" s="15" t="s">
        <v>7</v>
      </c>
      <c r="I91" s="15" t="s">
        <v>7</v>
      </c>
      <c r="J91" s="14" t="s">
        <v>7</v>
      </c>
      <c r="K91" s="15" t="s">
        <v>7</v>
      </c>
      <c r="L91" s="3"/>
      <c r="M91" s="15" t="s">
        <v>7</v>
      </c>
      <c r="N91" s="3"/>
      <c r="O91" s="15" t="s">
        <v>7</v>
      </c>
      <c r="P91" s="3"/>
      <c r="Q91" s="15" t="s">
        <v>7</v>
      </c>
      <c r="R91" s="15" t="s">
        <v>7</v>
      </c>
      <c r="T91" s="15" t="s">
        <v>7</v>
      </c>
      <c r="U91" s="15" t="s">
        <v>7</v>
      </c>
      <c r="V91" s="15" t="s">
        <v>7</v>
      </c>
      <c r="W91" s="3"/>
      <c r="X91" s="10" t="s">
        <v>7</v>
      </c>
      <c r="Y91" s="10" t="s">
        <v>7</v>
      </c>
      <c r="Z91" s="10" t="s">
        <v>7</v>
      </c>
    </row>
    <row r="92" spans="1:26" ht="12.75">
      <c r="A92" s="22" t="s">
        <v>67</v>
      </c>
      <c r="C92" s="6"/>
      <c r="D92" s="5"/>
      <c r="E92" s="5"/>
      <c r="F92" s="5"/>
      <c r="G92" s="6"/>
      <c r="H92" s="6"/>
      <c r="I92" s="6"/>
      <c r="J92" s="5"/>
      <c r="K92" s="6"/>
      <c r="L92" s="3"/>
      <c r="M92" s="3"/>
      <c r="N92" s="3"/>
      <c r="O92" s="6"/>
      <c r="P92" s="3"/>
      <c r="Q92" s="6"/>
      <c r="R92" s="6"/>
      <c r="T92" s="6"/>
      <c r="U92" s="6"/>
      <c r="V92" s="6"/>
      <c r="W92" s="3"/>
      <c r="X92" s="12"/>
      <c r="Y92" s="12"/>
      <c r="Z92" s="12"/>
    </row>
    <row r="93" spans="1:26" ht="12.75">
      <c r="A93" s="22" t="s">
        <v>74</v>
      </c>
      <c r="C93" s="6"/>
      <c r="D93" s="5"/>
      <c r="E93" s="5"/>
      <c r="F93" s="5"/>
      <c r="G93" s="6"/>
      <c r="H93" s="6"/>
      <c r="I93" s="6"/>
      <c r="J93" s="5"/>
      <c r="K93" s="6"/>
      <c r="L93" s="3"/>
      <c r="M93" s="3"/>
      <c r="N93" s="3"/>
      <c r="O93" s="6"/>
      <c r="P93" s="3"/>
      <c r="Q93" s="6"/>
      <c r="R93" s="6"/>
      <c r="S93" s="6"/>
      <c r="T93" s="6"/>
      <c r="U93" s="6"/>
      <c r="V93" s="6"/>
      <c r="W93" s="3"/>
      <c r="X93" s="12"/>
      <c r="Y93" s="12"/>
      <c r="Z93" s="12"/>
    </row>
    <row r="94" spans="1:28" ht="12.75">
      <c r="A94" s="22" t="s">
        <v>75</v>
      </c>
      <c r="B94" s="3">
        <v>3413965</v>
      </c>
      <c r="C94" s="5">
        <v>115092.58049999998</v>
      </c>
      <c r="D94" s="5">
        <v>1913193.3005702614</v>
      </c>
      <c r="E94" s="5">
        <v>18439.15</v>
      </c>
      <c r="F94" s="5">
        <f>SUM(D94-E94)</f>
        <v>1894754.1505702615</v>
      </c>
      <c r="G94" s="5"/>
      <c r="H94" s="5"/>
      <c r="I94" s="6">
        <f>SUM(G94:H94)</f>
        <v>0</v>
      </c>
      <c r="J94" s="5">
        <v>0</v>
      </c>
      <c r="K94" s="6">
        <f>SUM(C94,F94,I94,J94)</f>
        <v>2009846.7310702614</v>
      </c>
      <c r="L94" s="3"/>
      <c r="M94" s="3"/>
      <c r="N94" s="3"/>
      <c r="O94" s="5">
        <v>287174.3614354519</v>
      </c>
      <c r="P94" s="3"/>
      <c r="Q94" s="6">
        <v>2106403.979552841</v>
      </c>
      <c r="R94" s="6">
        <v>2154891.4675965174</v>
      </c>
      <c r="T94" s="5">
        <v>298590</v>
      </c>
      <c r="U94" s="5">
        <v>0</v>
      </c>
      <c r="V94" s="5">
        <v>7035</v>
      </c>
      <c r="W94" s="3"/>
      <c r="X94" s="35">
        <v>390</v>
      </c>
      <c r="Y94" s="36">
        <v>404</v>
      </c>
      <c r="Z94" s="36">
        <v>407</v>
      </c>
      <c r="AB94" s="5"/>
    </row>
    <row r="95" spans="1:28" ht="12.75">
      <c r="A95" s="22" t="s">
        <v>76</v>
      </c>
      <c r="B95" s="3">
        <v>3413001</v>
      </c>
      <c r="C95" s="5">
        <v>77760</v>
      </c>
      <c r="D95" s="5">
        <v>1206416.356530954</v>
      </c>
      <c r="E95" s="5">
        <v>11612.349056016597</v>
      </c>
      <c r="F95" s="5">
        <f>SUM(D95-E95)</f>
        <v>1194804.0074749372</v>
      </c>
      <c r="G95" s="5"/>
      <c r="H95" s="5"/>
      <c r="I95" s="6">
        <f>SUM(G95:H95)</f>
        <v>0</v>
      </c>
      <c r="J95" s="5">
        <v>0</v>
      </c>
      <c r="K95" s="6">
        <f>SUM(C95,F95,I95,J95)</f>
        <v>1272564.0074749372</v>
      </c>
      <c r="L95" s="3"/>
      <c r="M95" s="3"/>
      <c r="N95" s="3"/>
      <c r="O95" s="5">
        <v>174058.15166450595</v>
      </c>
      <c r="P95" s="3"/>
      <c r="Q95" s="6">
        <v>1296791.0999364243</v>
      </c>
      <c r="R95" s="6">
        <v>1282824.6957434535</v>
      </c>
      <c r="T95" s="5">
        <v>151985</v>
      </c>
      <c r="U95" s="5">
        <v>0</v>
      </c>
      <c r="V95" s="5">
        <v>0</v>
      </c>
      <c r="W95" s="3"/>
      <c r="X95" s="35">
        <v>249.75</v>
      </c>
      <c r="Y95" s="36">
        <v>250.75</v>
      </c>
      <c r="Z95" s="36">
        <v>243</v>
      </c>
      <c r="AB95" s="5"/>
    </row>
    <row r="96" spans="1:28" ht="12.75">
      <c r="A96" s="22" t="s">
        <v>77</v>
      </c>
      <c r="B96" s="3">
        <v>3412004</v>
      </c>
      <c r="C96" s="5">
        <v>90405.885</v>
      </c>
      <c r="D96" s="5">
        <v>1991943.7354688956</v>
      </c>
      <c r="E96" s="5">
        <v>18799.91</v>
      </c>
      <c r="F96" s="5">
        <f>SUM(D96-E96)</f>
        <v>1973143.8254688957</v>
      </c>
      <c r="G96" s="5"/>
      <c r="H96" s="5"/>
      <c r="I96" s="6">
        <f>SUM(G96:H96)</f>
        <v>0</v>
      </c>
      <c r="J96" s="5">
        <v>0</v>
      </c>
      <c r="K96" s="6">
        <f>SUM(C96,F96,I96,J96)</f>
        <v>2063549.7104688957</v>
      </c>
      <c r="L96" s="3"/>
      <c r="M96" s="3"/>
      <c r="N96" s="3"/>
      <c r="O96" s="5">
        <v>321461.26428360294</v>
      </c>
      <c r="P96" s="3"/>
      <c r="Q96" s="6">
        <v>2093200.9663311108</v>
      </c>
      <c r="R96" s="6">
        <v>2122908.4273391305</v>
      </c>
      <c r="T96" s="5">
        <v>254205</v>
      </c>
      <c r="U96" s="5">
        <v>310</v>
      </c>
      <c r="V96" s="5">
        <v>0</v>
      </c>
      <c r="W96" s="3"/>
      <c r="X96" s="35">
        <v>406</v>
      </c>
      <c r="Y96" s="36">
        <v>405</v>
      </c>
      <c r="Z96" s="36">
        <v>404</v>
      </c>
      <c r="AB96" s="5"/>
    </row>
    <row r="97" spans="1:28" ht="12.75">
      <c r="A97" s="22" t="s">
        <v>78</v>
      </c>
      <c r="B97" s="3">
        <v>3413015</v>
      </c>
      <c r="C97" s="5">
        <v>27208.649999999998</v>
      </c>
      <c r="D97" s="5">
        <v>882403.9191975081</v>
      </c>
      <c r="E97" s="5">
        <v>8303.939999999999</v>
      </c>
      <c r="F97" s="5">
        <f>SUM(D97-E97)</f>
        <v>874099.9791975082</v>
      </c>
      <c r="G97" s="5"/>
      <c r="H97" s="5"/>
      <c r="I97" s="6">
        <f>SUM(G97:H97)</f>
        <v>0</v>
      </c>
      <c r="J97" s="5">
        <v>0</v>
      </c>
      <c r="K97" s="6">
        <f>SUM(C97,F97,I97,J97)</f>
        <v>901308.6291975082</v>
      </c>
      <c r="L97" s="3"/>
      <c r="M97" s="3"/>
      <c r="N97" s="3"/>
      <c r="O97" s="5">
        <v>134024.0186789327</v>
      </c>
      <c r="P97" s="3"/>
      <c r="Q97" s="6">
        <v>895805.963631285</v>
      </c>
      <c r="R97" s="6">
        <v>874951.2689423655</v>
      </c>
      <c r="T97" s="5">
        <v>104910</v>
      </c>
      <c r="U97" s="5">
        <v>0</v>
      </c>
      <c r="V97" s="5">
        <v>0</v>
      </c>
      <c r="W97" s="3"/>
      <c r="X97" s="35">
        <v>179</v>
      </c>
      <c r="Y97" s="36">
        <v>174</v>
      </c>
      <c r="Z97" s="36">
        <v>166</v>
      </c>
      <c r="AB97" s="5"/>
    </row>
    <row r="98" spans="1:26" ht="12.75">
      <c r="A98" s="29" t="s">
        <v>7</v>
      </c>
      <c r="B98" s="4" t="s">
        <v>7</v>
      </c>
      <c r="C98" s="15" t="s">
        <v>7</v>
      </c>
      <c r="D98" s="14" t="s">
        <v>7</v>
      </c>
      <c r="E98" s="14" t="s">
        <v>7</v>
      </c>
      <c r="F98" s="14" t="s">
        <v>7</v>
      </c>
      <c r="G98" s="15" t="s">
        <v>7</v>
      </c>
      <c r="H98" s="15" t="s">
        <v>7</v>
      </c>
      <c r="I98" s="15" t="s">
        <v>7</v>
      </c>
      <c r="J98" s="14" t="s">
        <v>7</v>
      </c>
      <c r="K98" s="15" t="s">
        <v>7</v>
      </c>
      <c r="L98" s="3"/>
      <c r="M98" s="15" t="s">
        <v>7</v>
      </c>
      <c r="N98" s="3"/>
      <c r="O98" s="15" t="s">
        <v>7</v>
      </c>
      <c r="P98" s="3"/>
      <c r="Q98" s="15" t="s">
        <v>7</v>
      </c>
      <c r="R98" s="15" t="s">
        <v>7</v>
      </c>
      <c r="T98" s="15" t="s">
        <v>7</v>
      </c>
      <c r="U98" s="15" t="s">
        <v>7</v>
      </c>
      <c r="V98" s="15" t="s">
        <v>7</v>
      </c>
      <c r="W98" s="3"/>
      <c r="X98" s="15" t="s">
        <v>7</v>
      </c>
      <c r="Y98" s="15" t="s">
        <v>7</v>
      </c>
      <c r="Z98" s="15" t="s">
        <v>7</v>
      </c>
    </row>
    <row r="99" spans="1:26" ht="12.75">
      <c r="A99" s="22" t="s">
        <v>79</v>
      </c>
      <c r="C99" s="5">
        <f aca="true" t="shared" si="8" ref="C99:K99">SUM(C94:C97)</f>
        <v>310467.1155</v>
      </c>
      <c r="D99" s="5">
        <f t="shared" si="8"/>
        <v>5993957.311767619</v>
      </c>
      <c r="E99" s="5">
        <f t="shared" si="8"/>
        <v>57155.349056016596</v>
      </c>
      <c r="F99" s="5">
        <f t="shared" si="8"/>
        <v>5936801.962711602</v>
      </c>
      <c r="G99" s="6">
        <f t="shared" si="8"/>
        <v>0</v>
      </c>
      <c r="H99" s="6">
        <f t="shared" si="8"/>
        <v>0</v>
      </c>
      <c r="I99" s="6">
        <f t="shared" si="8"/>
        <v>0</v>
      </c>
      <c r="J99" s="5">
        <f t="shared" si="8"/>
        <v>0</v>
      </c>
      <c r="K99" s="5">
        <f t="shared" si="8"/>
        <v>6247269.078211603</v>
      </c>
      <c r="L99" s="3"/>
      <c r="M99" s="5">
        <f>SUM(M94:M97)</f>
        <v>0</v>
      </c>
      <c r="N99" s="3"/>
      <c r="O99" s="5">
        <f>SUM(O94:O97)</f>
        <v>916717.7960624935</v>
      </c>
      <c r="P99" s="3"/>
      <c r="Q99" s="5">
        <f>SUM(Q94:Q97)</f>
        <v>6392202.009451661</v>
      </c>
      <c r="R99" s="5">
        <f>SUM(R94:R97)</f>
        <v>6435575.859621467</v>
      </c>
      <c r="T99" s="5">
        <f>SUM(T94:T97)</f>
        <v>809690</v>
      </c>
      <c r="U99" s="5">
        <f>SUM(U94:U97)</f>
        <v>310</v>
      </c>
      <c r="V99" s="5">
        <f>SUM(V94:V97)</f>
        <v>7035</v>
      </c>
      <c r="W99" s="3"/>
      <c r="X99" s="11">
        <f>SUM(X94:X97)</f>
        <v>1224.75</v>
      </c>
      <c r="Y99" s="11">
        <f>SUM(Y94:Y97)</f>
        <v>1233.75</v>
      </c>
      <c r="Z99" s="11">
        <f>SUM(Z94:Z97)</f>
        <v>1220</v>
      </c>
    </row>
    <row r="100" spans="1:26" ht="12.75">
      <c r="A100" s="29" t="s">
        <v>7</v>
      </c>
      <c r="B100" s="4" t="s">
        <v>7</v>
      </c>
      <c r="C100" s="15" t="s">
        <v>7</v>
      </c>
      <c r="D100" s="14" t="s">
        <v>7</v>
      </c>
      <c r="E100" s="14" t="s">
        <v>7</v>
      </c>
      <c r="F100" s="14" t="s">
        <v>7</v>
      </c>
      <c r="G100" s="15" t="s">
        <v>7</v>
      </c>
      <c r="H100" s="15" t="s">
        <v>7</v>
      </c>
      <c r="I100" s="15" t="s">
        <v>7</v>
      </c>
      <c r="J100" s="14" t="s">
        <v>7</v>
      </c>
      <c r="K100" s="15" t="s">
        <v>7</v>
      </c>
      <c r="L100" s="3"/>
      <c r="M100" s="15" t="s">
        <v>7</v>
      </c>
      <c r="N100" s="3"/>
      <c r="O100" s="15" t="s">
        <v>7</v>
      </c>
      <c r="P100" s="3"/>
      <c r="Q100" s="15" t="s">
        <v>7</v>
      </c>
      <c r="R100" s="15" t="s">
        <v>7</v>
      </c>
      <c r="T100" s="15" t="s">
        <v>7</v>
      </c>
      <c r="U100" s="15" t="s">
        <v>7</v>
      </c>
      <c r="V100" s="15" t="s">
        <v>7</v>
      </c>
      <c r="W100" s="3"/>
      <c r="X100" s="15" t="s">
        <v>7</v>
      </c>
      <c r="Y100" s="15" t="s">
        <v>7</v>
      </c>
      <c r="Z100" s="15" t="s">
        <v>7</v>
      </c>
    </row>
    <row r="101" spans="1:26" ht="12.75">
      <c r="A101" s="22" t="s">
        <v>67</v>
      </c>
      <c r="C101" s="6"/>
      <c r="D101" s="5"/>
      <c r="E101" s="5"/>
      <c r="F101" s="5"/>
      <c r="G101" s="6"/>
      <c r="H101" s="6"/>
      <c r="I101" s="6"/>
      <c r="J101" s="5"/>
      <c r="K101" s="6"/>
      <c r="L101" s="3"/>
      <c r="M101" s="3"/>
      <c r="N101" s="3"/>
      <c r="O101" s="6"/>
      <c r="P101" s="3"/>
      <c r="Q101" s="6"/>
      <c r="R101" s="6"/>
      <c r="T101" s="6"/>
      <c r="U101" s="6"/>
      <c r="V101" s="6"/>
      <c r="W101" s="3"/>
      <c r="X101" s="6"/>
      <c r="Y101" s="6"/>
      <c r="Z101" s="6"/>
    </row>
    <row r="102" spans="1:26" ht="12.75">
      <c r="A102" s="22" t="s">
        <v>80</v>
      </c>
      <c r="C102" s="6"/>
      <c r="D102" s="5"/>
      <c r="E102" s="5"/>
      <c r="F102" s="5"/>
      <c r="G102" s="6"/>
      <c r="H102" s="6"/>
      <c r="I102" s="6"/>
      <c r="J102" s="5"/>
      <c r="K102" s="6"/>
      <c r="L102" s="3"/>
      <c r="M102" s="3"/>
      <c r="N102" s="3"/>
      <c r="O102" s="6"/>
      <c r="P102" s="3"/>
      <c r="Q102" s="6"/>
      <c r="R102" s="6"/>
      <c r="T102" s="6"/>
      <c r="U102" s="6"/>
      <c r="V102" s="6"/>
      <c r="W102" s="3"/>
      <c r="X102" s="6"/>
      <c r="Y102" s="6"/>
      <c r="Z102" s="6"/>
    </row>
    <row r="103" spans="1:34" ht="12.75">
      <c r="A103" s="22" t="s">
        <v>81</v>
      </c>
      <c r="B103" s="3">
        <v>3412006</v>
      </c>
      <c r="C103" s="5">
        <v>103510.845</v>
      </c>
      <c r="D103" s="5">
        <v>1866170.1498678385</v>
      </c>
      <c r="E103" s="5">
        <v>18821.1</v>
      </c>
      <c r="F103" s="5">
        <f aca="true" t="shared" si="9" ref="F103:F144">SUM(D103-E103)</f>
        <v>1847349.0498678384</v>
      </c>
      <c r="G103" s="5">
        <f>200000-M103</f>
        <v>148000</v>
      </c>
      <c r="H103" s="5">
        <v>122948.8003789176</v>
      </c>
      <c r="I103" s="6">
        <f>SUM(G103:H103)</f>
        <v>270948.8003789176</v>
      </c>
      <c r="J103" s="5">
        <v>0</v>
      </c>
      <c r="K103" s="6">
        <f aca="true" t="shared" si="10" ref="K103:K145">SUM(C103,F103,I103,J103)</f>
        <v>2221808.695246756</v>
      </c>
      <c r="L103" s="3"/>
      <c r="M103" s="6">
        <f>13*4000</f>
        <v>52000</v>
      </c>
      <c r="N103" s="3"/>
      <c r="O103" s="5">
        <v>288214.47741716204</v>
      </c>
      <c r="P103" s="3"/>
      <c r="Q103" s="6">
        <v>2283209.3903376563</v>
      </c>
      <c r="R103" s="6">
        <v>2341743.9797132546</v>
      </c>
      <c r="T103" s="5">
        <v>199060</v>
      </c>
      <c r="U103" s="5">
        <v>0</v>
      </c>
      <c r="V103" s="5">
        <v>0</v>
      </c>
      <c r="W103" s="3"/>
      <c r="X103" s="35">
        <v>410</v>
      </c>
      <c r="Y103" s="36">
        <v>413</v>
      </c>
      <c r="Z103" s="36">
        <v>415</v>
      </c>
      <c r="AB103" s="5"/>
      <c r="AC103" s="5"/>
      <c r="AD103" s="5"/>
      <c r="AF103" s="5"/>
      <c r="AG103" s="5"/>
      <c r="AH103" s="5"/>
    </row>
    <row r="104" spans="1:28" ht="12.75">
      <c r="A104" s="22" t="s">
        <v>193</v>
      </c>
      <c r="B104" s="3">
        <v>3412025</v>
      </c>
      <c r="C104" s="5">
        <v>236106.21</v>
      </c>
      <c r="D104" s="5">
        <v>2774992.884297109</v>
      </c>
      <c r="E104" s="5">
        <v>31670.34</v>
      </c>
      <c r="F104" s="5">
        <f t="shared" si="9"/>
        <v>2743322.5442971094</v>
      </c>
      <c r="G104" s="5"/>
      <c r="H104" s="5"/>
      <c r="I104" s="6">
        <f aca="true" t="shared" si="11" ref="I104:I145">SUM(G104:H104)</f>
        <v>0</v>
      </c>
      <c r="J104" s="5">
        <v>0</v>
      </c>
      <c r="K104" s="6">
        <f t="shared" si="10"/>
        <v>2979428.7542971093</v>
      </c>
      <c r="L104" s="3"/>
      <c r="M104" s="3"/>
      <c r="N104" s="3"/>
      <c r="O104" s="5">
        <v>449016.54142669786</v>
      </c>
      <c r="P104" s="3"/>
      <c r="Q104" s="6">
        <v>2887997.6363400575</v>
      </c>
      <c r="R104" s="6">
        <v>2841011.4752014643</v>
      </c>
      <c r="T104" s="5">
        <v>306660</v>
      </c>
      <c r="U104" s="5">
        <v>310</v>
      </c>
      <c r="V104" s="5">
        <v>9380</v>
      </c>
      <c r="W104" s="3"/>
      <c r="X104" s="35">
        <v>694</v>
      </c>
      <c r="Y104" s="36">
        <v>657</v>
      </c>
      <c r="Z104" s="36">
        <v>633</v>
      </c>
      <c r="AB104" s="5"/>
    </row>
    <row r="105" spans="1:28" ht="12.75">
      <c r="A105" s="22" t="s">
        <v>82</v>
      </c>
      <c r="B105" s="3">
        <v>3413507</v>
      </c>
      <c r="C105" s="5">
        <v>0</v>
      </c>
      <c r="D105" s="5">
        <v>1499454.2</v>
      </c>
      <c r="E105" s="5">
        <v>17806.385737179487</v>
      </c>
      <c r="F105" s="5">
        <f t="shared" si="9"/>
        <v>1481647.8142628204</v>
      </c>
      <c r="G105" s="5"/>
      <c r="H105" s="5"/>
      <c r="I105" s="6">
        <f t="shared" si="11"/>
        <v>0</v>
      </c>
      <c r="J105" s="5">
        <v>0</v>
      </c>
      <c r="K105" s="6">
        <f t="shared" si="10"/>
        <v>1481647.8142628204</v>
      </c>
      <c r="L105" s="3"/>
      <c r="M105" s="3"/>
      <c r="N105" s="3"/>
      <c r="O105" s="5">
        <v>229999.5472603169</v>
      </c>
      <c r="P105" s="3"/>
      <c r="Q105" s="6">
        <v>1624885.520621795</v>
      </c>
      <c r="R105" s="6">
        <v>1661364.7665446135</v>
      </c>
      <c r="T105" s="5">
        <v>59180</v>
      </c>
      <c r="U105" s="5">
        <v>310</v>
      </c>
      <c r="V105" s="5">
        <v>9380</v>
      </c>
      <c r="W105" s="3"/>
      <c r="X105" s="35">
        <v>398.75</v>
      </c>
      <c r="Y105" s="36">
        <v>409.75</v>
      </c>
      <c r="Z105" s="36">
        <v>412</v>
      </c>
      <c r="AB105" s="5"/>
    </row>
    <row r="106" spans="1:26" ht="12.75">
      <c r="A106" s="22" t="s">
        <v>83</v>
      </c>
      <c r="B106" s="3">
        <v>3413512</v>
      </c>
      <c r="C106" s="5">
        <v>75146.265</v>
      </c>
      <c r="D106" s="5">
        <v>919804.6634997623</v>
      </c>
      <c r="E106" s="5">
        <v>7979.97</v>
      </c>
      <c r="F106" s="5">
        <f t="shared" si="9"/>
        <v>911824.6934997623</v>
      </c>
      <c r="G106" s="5"/>
      <c r="H106" s="5"/>
      <c r="I106" s="6">
        <f t="shared" si="11"/>
        <v>0</v>
      </c>
      <c r="J106" s="5">
        <v>0</v>
      </c>
      <c r="K106" s="6">
        <f t="shared" si="10"/>
        <v>986970.9584997623</v>
      </c>
      <c r="L106" s="3"/>
      <c r="M106" s="3"/>
      <c r="N106" s="3"/>
      <c r="O106" s="5">
        <v>112351.58037460018</v>
      </c>
      <c r="P106" s="3"/>
      <c r="Q106" s="6">
        <v>1015493.4311955388</v>
      </c>
      <c r="R106" s="6">
        <v>1063390.0142569018</v>
      </c>
      <c r="T106" s="5">
        <v>49765</v>
      </c>
      <c r="U106" s="5">
        <v>0</v>
      </c>
      <c r="V106" s="5">
        <v>0</v>
      </c>
      <c r="W106" s="3"/>
      <c r="X106" s="35">
        <v>177</v>
      </c>
      <c r="Y106" s="36">
        <v>180</v>
      </c>
      <c r="Z106" s="36">
        <v>187</v>
      </c>
    </row>
    <row r="107" spans="1:34" ht="12.75">
      <c r="A107" s="22" t="s">
        <v>84</v>
      </c>
      <c r="B107" s="3">
        <v>3412176</v>
      </c>
      <c r="C107" s="5">
        <v>35138.3175</v>
      </c>
      <c r="D107" s="5">
        <v>1189430.426834582</v>
      </c>
      <c r="E107" s="5">
        <v>10352.06</v>
      </c>
      <c r="F107" s="5">
        <f t="shared" si="9"/>
        <v>1179078.3668345818</v>
      </c>
      <c r="G107" s="5">
        <v>41666.66666666667</v>
      </c>
      <c r="H107" s="5">
        <v>8562.329554665763</v>
      </c>
      <c r="I107" s="6">
        <f t="shared" si="11"/>
        <v>50228.99622133243</v>
      </c>
      <c r="J107" s="5">
        <v>0</v>
      </c>
      <c r="K107" s="6">
        <f t="shared" si="10"/>
        <v>1264445.680555914</v>
      </c>
      <c r="L107" s="3"/>
      <c r="M107" s="6"/>
      <c r="N107" s="3"/>
      <c r="O107" s="5">
        <v>188991.5489905267</v>
      </c>
      <c r="P107" s="3"/>
      <c r="Q107" s="6">
        <v>1151014.1902955952</v>
      </c>
      <c r="R107" s="6">
        <v>1075040.2405397845</v>
      </c>
      <c r="T107" s="5">
        <v>178885</v>
      </c>
      <c r="U107" s="5">
        <v>0</v>
      </c>
      <c r="V107" s="5">
        <v>4690</v>
      </c>
      <c r="W107" s="3"/>
      <c r="X107" s="35">
        <v>221</v>
      </c>
      <c r="Y107" s="36">
        <v>204</v>
      </c>
      <c r="Z107" s="36">
        <v>185</v>
      </c>
      <c r="AB107" s="5"/>
      <c r="AC107" s="5"/>
      <c r="AD107" s="5"/>
      <c r="AF107" s="5"/>
      <c r="AG107" s="5"/>
      <c r="AH107" s="5"/>
    </row>
    <row r="108" spans="1:28" ht="12.75">
      <c r="A108" s="22" t="s">
        <v>85</v>
      </c>
      <c r="B108" s="3">
        <v>3413513</v>
      </c>
      <c r="C108" s="5">
        <v>102543.9</v>
      </c>
      <c r="D108" s="5">
        <v>1323750.05802632</v>
      </c>
      <c r="E108" s="5">
        <v>13833.05</v>
      </c>
      <c r="F108" s="5">
        <f t="shared" si="9"/>
        <v>1309917.00802632</v>
      </c>
      <c r="G108" s="5"/>
      <c r="H108" s="5"/>
      <c r="I108" s="6">
        <f t="shared" si="11"/>
        <v>0</v>
      </c>
      <c r="J108" s="5">
        <v>0</v>
      </c>
      <c r="K108" s="6">
        <f t="shared" si="10"/>
        <v>1412460.90802632</v>
      </c>
      <c r="L108" s="3"/>
      <c r="M108" s="3"/>
      <c r="N108" s="3"/>
      <c r="O108" s="5">
        <v>221738.74360126554</v>
      </c>
      <c r="P108" s="3"/>
      <c r="Q108" s="6">
        <v>1425645.7332868853</v>
      </c>
      <c r="R108" s="6">
        <v>1464322.284279733</v>
      </c>
      <c r="T108" s="5">
        <v>107600</v>
      </c>
      <c r="U108" s="5">
        <v>0</v>
      </c>
      <c r="V108" s="5">
        <v>7035</v>
      </c>
      <c r="W108" s="3"/>
      <c r="X108" s="35">
        <v>305</v>
      </c>
      <c r="Y108" s="36">
        <v>302</v>
      </c>
      <c r="Z108" s="36">
        <v>306</v>
      </c>
      <c r="AB108" s="5"/>
    </row>
    <row r="109" spans="1:28" ht="12.75">
      <c r="A109" s="22" t="s">
        <v>86</v>
      </c>
      <c r="B109" s="3">
        <v>3413514</v>
      </c>
      <c r="C109" s="5">
        <v>99180.711</v>
      </c>
      <c r="D109" s="5">
        <v>885918.007166245</v>
      </c>
      <c r="E109" s="5">
        <v>8459.349999999999</v>
      </c>
      <c r="F109" s="5">
        <f t="shared" si="9"/>
        <v>877458.657166245</v>
      </c>
      <c r="G109" s="5"/>
      <c r="H109" s="5"/>
      <c r="I109" s="6">
        <f t="shared" si="11"/>
        <v>0</v>
      </c>
      <c r="J109" s="5">
        <v>0</v>
      </c>
      <c r="K109" s="6">
        <f t="shared" si="10"/>
        <v>976639.368166245</v>
      </c>
      <c r="L109" s="3"/>
      <c r="M109" s="3"/>
      <c r="N109" s="3"/>
      <c r="O109" s="5">
        <v>128202.1009373297</v>
      </c>
      <c r="P109" s="3"/>
      <c r="Q109" s="6">
        <v>1015935.0223174513</v>
      </c>
      <c r="R109" s="6">
        <v>1043609.7134189983</v>
      </c>
      <c r="T109" s="5">
        <v>86080</v>
      </c>
      <c r="U109" s="5">
        <v>310</v>
      </c>
      <c r="V109" s="5">
        <v>0</v>
      </c>
      <c r="W109" s="3"/>
      <c r="X109" s="35">
        <v>185</v>
      </c>
      <c r="Y109" s="36">
        <v>191</v>
      </c>
      <c r="Z109" s="36">
        <v>194</v>
      </c>
      <c r="AB109" s="5"/>
    </row>
    <row r="110" spans="1:28" ht="12.75">
      <c r="A110" s="22" t="s">
        <v>87</v>
      </c>
      <c r="B110" s="3">
        <v>3413516</v>
      </c>
      <c r="C110" s="5">
        <v>0</v>
      </c>
      <c r="D110" s="5">
        <v>1572580.984379149</v>
      </c>
      <c r="E110" s="5">
        <v>18633.48</v>
      </c>
      <c r="F110" s="5">
        <f t="shared" si="9"/>
        <v>1553947.504379149</v>
      </c>
      <c r="G110" s="5"/>
      <c r="H110" s="5"/>
      <c r="I110" s="6">
        <f t="shared" si="11"/>
        <v>0</v>
      </c>
      <c r="J110" s="5">
        <v>0</v>
      </c>
      <c r="K110" s="6">
        <f t="shared" si="10"/>
        <v>1553947.504379149</v>
      </c>
      <c r="L110" s="3"/>
      <c r="M110" s="3"/>
      <c r="N110" s="3"/>
      <c r="O110" s="5">
        <v>273860.1311893154</v>
      </c>
      <c r="P110" s="3"/>
      <c r="Q110" s="6">
        <v>1651628.6537033494</v>
      </c>
      <c r="R110" s="6">
        <v>1680214.8937033494</v>
      </c>
      <c r="T110" s="5">
        <v>57835</v>
      </c>
      <c r="U110" s="5">
        <v>0</v>
      </c>
      <c r="V110" s="5">
        <v>4690</v>
      </c>
      <c r="W110" s="3"/>
      <c r="X110" s="35">
        <v>418</v>
      </c>
      <c r="Y110" s="36">
        <v>417</v>
      </c>
      <c r="Z110" s="36">
        <v>417</v>
      </c>
      <c r="AB110" s="5"/>
    </row>
    <row r="111" spans="1:28" ht="12.75">
      <c r="A111" s="22" t="s">
        <v>88</v>
      </c>
      <c r="B111" s="3">
        <v>3413960</v>
      </c>
      <c r="C111" s="5">
        <v>25944.6804</v>
      </c>
      <c r="D111" s="5">
        <v>981726.1575736364</v>
      </c>
      <c r="E111" s="5">
        <v>9143.92</v>
      </c>
      <c r="F111" s="5">
        <f t="shared" si="9"/>
        <v>972582.2375736363</v>
      </c>
      <c r="G111" s="5"/>
      <c r="H111" s="5"/>
      <c r="I111" s="6">
        <f t="shared" si="11"/>
        <v>0</v>
      </c>
      <c r="J111" s="5">
        <v>0</v>
      </c>
      <c r="K111" s="6">
        <f t="shared" si="10"/>
        <v>998526.9179736363</v>
      </c>
      <c r="L111" s="3"/>
      <c r="M111" s="3"/>
      <c r="N111" s="3"/>
      <c r="O111" s="5">
        <v>162071.08596694446</v>
      </c>
      <c r="P111" s="3"/>
      <c r="Q111" s="6">
        <v>1029603.5853873095</v>
      </c>
      <c r="R111" s="6">
        <v>1050599.9472892694</v>
      </c>
      <c r="T111" s="5">
        <v>123740</v>
      </c>
      <c r="U111" s="5">
        <v>310</v>
      </c>
      <c r="V111" s="5">
        <v>0</v>
      </c>
      <c r="W111" s="3"/>
      <c r="X111" s="35">
        <v>197</v>
      </c>
      <c r="Y111" s="36">
        <v>200</v>
      </c>
      <c r="Z111" s="36">
        <v>201</v>
      </c>
      <c r="AB111" s="5"/>
    </row>
    <row r="112" spans="1:28" ht="12.75">
      <c r="A112" s="22" t="s">
        <v>89</v>
      </c>
      <c r="B112" s="3">
        <v>3413511</v>
      </c>
      <c r="C112" s="5">
        <v>67454.286</v>
      </c>
      <c r="D112" s="5">
        <v>1018876.0808255019</v>
      </c>
      <c r="E112" s="5">
        <v>9709.71</v>
      </c>
      <c r="F112" s="5">
        <f t="shared" si="9"/>
        <v>1009166.370825502</v>
      </c>
      <c r="G112" s="5"/>
      <c r="H112" s="5"/>
      <c r="I112" s="6">
        <f t="shared" si="11"/>
        <v>0</v>
      </c>
      <c r="J112" s="5">
        <v>0</v>
      </c>
      <c r="K112" s="6">
        <f t="shared" si="10"/>
        <v>1076620.656825502</v>
      </c>
      <c r="L112" s="3"/>
      <c r="M112" s="3"/>
      <c r="N112" s="3"/>
      <c r="O112" s="5">
        <v>169145.31116772705</v>
      </c>
      <c r="P112" s="3"/>
      <c r="Q112" s="6">
        <v>1086622.1101658768</v>
      </c>
      <c r="R112" s="6">
        <v>1103390.2355098766</v>
      </c>
      <c r="T112" s="5">
        <v>123740</v>
      </c>
      <c r="U112" s="5">
        <v>0</v>
      </c>
      <c r="V112" s="5">
        <v>9380</v>
      </c>
      <c r="W112" s="3"/>
      <c r="X112" s="35">
        <v>211</v>
      </c>
      <c r="Y112" s="36">
        <v>209</v>
      </c>
      <c r="Z112" s="36">
        <v>209</v>
      </c>
      <c r="AB112" s="5"/>
    </row>
    <row r="113" spans="1:28" ht="12.75">
      <c r="A113" s="22" t="s">
        <v>90</v>
      </c>
      <c r="B113" s="3">
        <v>3412239</v>
      </c>
      <c r="C113" s="5">
        <v>57868.95</v>
      </c>
      <c r="D113" s="5">
        <v>920962.7044687284</v>
      </c>
      <c r="E113" s="5">
        <v>9119.03</v>
      </c>
      <c r="F113" s="5">
        <f t="shared" si="9"/>
        <v>911843.6744687284</v>
      </c>
      <c r="G113" s="5"/>
      <c r="H113" s="5"/>
      <c r="I113" s="6">
        <f t="shared" si="11"/>
        <v>0</v>
      </c>
      <c r="J113" s="5">
        <v>0</v>
      </c>
      <c r="K113" s="6">
        <f t="shared" si="10"/>
        <v>969712.6244687283</v>
      </c>
      <c r="L113" s="3"/>
      <c r="M113" s="3"/>
      <c r="N113" s="3"/>
      <c r="O113" s="5">
        <v>143047.19359950276</v>
      </c>
      <c r="P113" s="3"/>
      <c r="Q113" s="6">
        <v>1015094.2875505049</v>
      </c>
      <c r="R113" s="6">
        <v>1034903.9508589146</v>
      </c>
      <c r="T113" s="5">
        <v>98185</v>
      </c>
      <c r="U113" s="5">
        <v>620</v>
      </c>
      <c r="V113" s="5">
        <v>0</v>
      </c>
      <c r="W113" s="3"/>
      <c r="X113" s="35">
        <v>198</v>
      </c>
      <c r="Y113" s="36">
        <v>205</v>
      </c>
      <c r="Z113" s="36">
        <v>206</v>
      </c>
      <c r="AB113" s="5"/>
    </row>
    <row r="114" spans="1:28" ht="12.75">
      <c r="A114" s="22" t="s">
        <v>91</v>
      </c>
      <c r="B114" s="3">
        <v>3413599</v>
      </c>
      <c r="C114" s="5">
        <v>0</v>
      </c>
      <c r="D114" s="5">
        <v>713127.2023313609</v>
      </c>
      <c r="E114" s="5">
        <v>6514.65</v>
      </c>
      <c r="F114" s="5">
        <f t="shared" si="9"/>
        <v>706612.5523313609</v>
      </c>
      <c r="G114" s="5"/>
      <c r="H114" s="5"/>
      <c r="I114" s="6">
        <f t="shared" si="11"/>
        <v>0</v>
      </c>
      <c r="J114" s="5">
        <v>0</v>
      </c>
      <c r="K114" s="6">
        <f t="shared" si="10"/>
        <v>706612.5523313609</v>
      </c>
      <c r="L114" s="3"/>
      <c r="M114" s="3"/>
      <c r="N114" s="3"/>
      <c r="O114" s="5">
        <v>110876.45996088984</v>
      </c>
      <c r="P114" s="3"/>
      <c r="Q114" s="6">
        <v>709089.5604285715</v>
      </c>
      <c r="R114" s="6">
        <v>689500.324497673</v>
      </c>
      <c r="T114" s="5">
        <v>82045</v>
      </c>
      <c r="U114" s="5">
        <v>310</v>
      </c>
      <c r="V114" s="5">
        <v>2345</v>
      </c>
      <c r="W114" s="3"/>
      <c r="X114" s="35">
        <v>140</v>
      </c>
      <c r="Y114" s="36">
        <v>138</v>
      </c>
      <c r="Z114" s="36">
        <v>131</v>
      </c>
      <c r="AB114" s="5"/>
    </row>
    <row r="115" spans="1:28" ht="12.75">
      <c r="A115" s="22" t="s">
        <v>92</v>
      </c>
      <c r="B115" s="3">
        <v>3413523</v>
      </c>
      <c r="C115" s="5">
        <v>154301.955</v>
      </c>
      <c r="D115" s="5">
        <v>1640778.9760531601</v>
      </c>
      <c r="E115" s="5">
        <v>13957.58</v>
      </c>
      <c r="F115" s="5">
        <f t="shared" si="9"/>
        <v>1626821.39605316</v>
      </c>
      <c r="G115" s="5"/>
      <c r="H115" s="5"/>
      <c r="I115" s="6">
        <f t="shared" si="11"/>
        <v>0</v>
      </c>
      <c r="J115" s="5">
        <v>0</v>
      </c>
      <c r="K115" s="6">
        <f t="shared" si="10"/>
        <v>1781123.3510531601</v>
      </c>
      <c r="L115" s="3"/>
      <c r="M115" s="3"/>
      <c r="N115" s="3"/>
      <c r="O115" s="5">
        <v>231650.65048031887</v>
      </c>
      <c r="P115" s="3"/>
      <c r="Q115" s="6">
        <v>1860095.7949082255</v>
      </c>
      <c r="R115" s="6">
        <v>1899871.4303457965</v>
      </c>
      <c r="T115" s="5">
        <v>181575</v>
      </c>
      <c r="U115" s="5">
        <v>0</v>
      </c>
      <c r="V115" s="5">
        <v>0</v>
      </c>
      <c r="W115" s="3"/>
      <c r="X115" s="35">
        <v>303</v>
      </c>
      <c r="Y115" s="36">
        <v>313</v>
      </c>
      <c r="Z115" s="36">
        <v>315</v>
      </c>
      <c r="AB115" s="5"/>
    </row>
    <row r="116" spans="1:28" ht="12.75">
      <c r="A116" s="22" t="s">
        <v>93</v>
      </c>
      <c r="B116" s="3">
        <v>3413541</v>
      </c>
      <c r="C116" s="5">
        <v>0</v>
      </c>
      <c r="D116" s="5">
        <v>1571541.9</v>
      </c>
      <c r="E116" s="5">
        <v>18524.23</v>
      </c>
      <c r="F116" s="5">
        <f t="shared" si="9"/>
        <v>1553017.67</v>
      </c>
      <c r="G116" s="5"/>
      <c r="H116" s="5"/>
      <c r="I116" s="6">
        <f t="shared" si="11"/>
        <v>0</v>
      </c>
      <c r="J116" s="5">
        <v>0</v>
      </c>
      <c r="K116" s="6">
        <f t="shared" si="10"/>
        <v>1553017.67</v>
      </c>
      <c r="L116" s="3"/>
      <c r="M116" s="3"/>
      <c r="N116" s="3"/>
      <c r="O116" s="5">
        <v>217418.12276234923</v>
      </c>
      <c r="P116" s="3"/>
      <c r="Q116" s="6">
        <v>1657558.089</v>
      </c>
      <c r="R116" s="6">
        <v>1686217.9289999998</v>
      </c>
      <c r="T116" s="5">
        <v>26900</v>
      </c>
      <c r="U116" s="5">
        <v>310</v>
      </c>
      <c r="V116" s="5">
        <v>7035</v>
      </c>
      <c r="W116" s="3"/>
      <c r="X116" s="35">
        <v>418</v>
      </c>
      <c r="Y116" s="36">
        <v>418</v>
      </c>
      <c r="Z116" s="36">
        <v>418</v>
      </c>
      <c r="AB116" s="5"/>
    </row>
    <row r="117" spans="1:28" ht="12.75">
      <c r="A117" s="22" t="s">
        <v>94</v>
      </c>
      <c r="B117" s="3">
        <v>3413528</v>
      </c>
      <c r="C117" s="5">
        <v>62513.615999999995</v>
      </c>
      <c r="D117" s="5">
        <v>906446.6842122483</v>
      </c>
      <c r="E117" s="5">
        <v>7805.34</v>
      </c>
      <c r="F117" s="5">
        <f t="shared" si="9"/>
        <v>898641.3442122483</v>
      </c>
      <c r="G117" s="5"/>
      <c r="H117" s="5"/>
      <c r="I117" s="6">
        <f t="shared" si="11"/>
        <v>0</v>
      </c>
      <c r="J117" s="5">
        <v>0</v>
      </c>
      <c r="K117" s="6">
        <f t="shared" si="10"/>
        <v>961154.9602122484</v>
      </c>
      <c r="L117" s="3"/>
      <c r="M117" s="3"/>
      <c r="N117" s="3"/>
      <c r="O117" s="5">
        <v>122536.97666707412</v>
      </c>
      <c r="P117" s="3"/>
      <c r="Q117" s="6">
        <v>957073.4307662634</v>
      </c>
      <c r="R117" s="6">
        <v>952318.0385039727</v>
      </c>
      <c r="T117" s="5">
        <v>104910</v>
      </c>
      <c r="U117" s="5">
        <v>0</v>
      </c>
      <c r="V117" s="5">
        <v>2345</v>
      </c>
      <c r="W117" s="3"/>
      <c r="X117" s="35">
        <v>169</v>
      </c>
      <c r="Y117" s="36">
        <v>165</v>
      </c>
      <c r="Z117" s="36">
        <v>161</v>
      </c>
      <c r="AB117" s="5"/>
    </row>
    <row r="118" spans="1:28" ht="12.75">
      <c r="A118" s="22" t="s">
        <v>95</v>
      </c>
      <c r="B118" s="3">
        <v>3413601</v>
      </c>
      <c r="C118" s="5">
        <v>68598.56249999999</v>
      </c>
      <c r="D118" s="5">
        <v>995196.0660582691</v>
      </c>
      <c r="E118" s="5">
        <v>9260.89</v>
      </c>
      <c r="F118" s="5">
        <f t="shared" si="9"/>
        <v>985935.1760582691</v>
      </c>
      <c r="G118" s="5"/>
      <c r="H118" s="5"/>
      <c r="I118" s="6">
        <f t="shared" si="11"/>
        <v>0</v>
      </c>
      <c r="J118" s="5">
        <v>0</v>
      </c>
      <c r="K118" s="6">
        <f t="shared" si="10"/>
        <v>1054533.738558269</v>
      </c>
      <c r="L118" s="3"/>
      <c r="M118" s="3"/>
      <c r="N118" s="3"/>
      <c r="O118" s="5">
        <v>153181.69700089516</v>
      </c>
      <c r="P118" s="3"/>
      <c r="Q118" s="6">
        <v>1070711.6737259438</v>
      </c>
      <c r="R118" s="6">
        <v>1096209.6038905985</v>
      </c>
      <c r="T118" s="5">
        <v>133155</v>
      </c>
      <c r="U118" s="5">
        <v>620</v>
      </c>
      <c r="V118" s="5">
        <v>2345</v>
      </c>
      <c r="W118" s="3"/>
      <c r="X118" s="35">
        <v>199</v>
      </c>
      <c r="Y118" s="36">
        <v>199</v>
      </c>
      <c r="Z118" s="36">
        <v>201</v>
      </c>
      <c r="AB118" s="5"/>
    </row>
    <row r="119" spans="1:28" ht="12.75">
      <c r="A119" s="22" t="s">
        <v>96</v>
      </c>
      <c r="B119" s="3">
        <v>3413644</v>
      </c>
      <c r="C119" s="5">
        <v>64655.967</v>
      </c>
      <c r="D119" s="5">
        <v>1474215.4743628744</v>
      </c>
      <c r="E119" s="5">
        <v>13119.09415730337</v>
      </c>
      <c r="F119" s="5">
        <f t="shared" si="9"/>
        <v>1461096.380205571</v>
      </c>
      <c r="G119" s="5"/>
      <c r="H119" s="5"/>
      <c r="I119" s="6">
        <f t="shared" si="11"/>
        <v>0</v>
      </c>
      <c r="J119" s="5">
        <v>0</v>
      </c>
      <c r="K119" s="6">
        <f t="shared" si="10"/>
        <v>1525752.347205571</v>
      </c>
      <c r="L119" s="3"/>
      <c r="M119" s="3"/>
      <c r="N119" s="3"/>
      <c r="O119" s="5">
        <v>246176.6744040391</v>
      </c>
      <c r="P119" s="3"/>
      <c r="Q119" s="6">
        <v>1545934.613448714</v>
      </c>
      <c r="R119" s="6">
        <v>1402199.2840742143</v>
      </c>
      <c r="T119" s="5">
        <v>154675</v>
      </c>
      <c r="U119" s="5">
        <v>0</v>
      </c>
      <c r="V119" s="5">
        <v>4690</v>
      </c>
      <c r="W119" s="3"/>
      <c r="X119" s="35">
        <v>284.5</v>
      </c>
      <c r="Y119" s="36">
        <v>283.5</v>
      </c>
      <c r="Z119" s="36">
        <v>249</v>
      </c>
      <c r="AB119" s="5"/>
    </row>
    <row r="120" spans="1:28" ht="12.75">
      <c r="A120" s="22" t="s">
        <v>97</v>
      </c>
      <c r="B120" s="3">
        <v>3413631</v>
      </c>
      <c r="C120" s="5">
        <v>0</v>
      </c>
      <c r="D120" s="5">
        <v>799072.4183855806</v>
      </c>
      <c r="E120" s="5">
        <v>9180.63</v>
      </c>
      <c r="F120" s="5">
        <f t="shared" si="9"/>
        <v>789891.7883855806</v>
      </c>
      <c r="G120" s="5"/>
      <c r="H120" s="5"/>
      <c r="I120" s="6">
        <f t="shared" si="11"/>
        <v>0</v>
      </c>
      <c r="J120" s="5">
        <v>0</v>
      </c>
      <c r="K120" s="6">
        <f t="shared" si="10"/>
        <v>789891.7883855806</v>
      </c>
      <c r="L120" s="3"/>
      <c r="M120" s="3"/>
      <c r="N120" s="3"/>
      <c r="O120" s="5">
        <v>123652.16908475071</v>
      </c>
      <c r="P120" s="3"/>
      <c r="Q120" s="6">
        <v>826019.7065</v>
      </c>
      <c r="R120" s="6">
        <v>832284.8065</v>
      </c>
      <c r="T120" s="5">
        <v>5380</v>
      </c>
      <c r="U120" s="5">
        <v>0</v>
      </c>
      <c r="V120" s="5">
        <v>0</v>
      </c>
      <c r="W120" s="3"/>
      <c r="X120" s="35">
        <v>208</v>
      </c>
      <c r="Y120" s="36">
        <v>208</v>
      </c>
      <c r="Z120" s="36">
        <v>206</v>
      </c>
      <c r="AB120" s="5"/>
    </row>
    <row r="121" spans="1:28" ht="12.75">
      <c r="A121" s="22" t="s">
        <v>98</v>
      </c>
      <c r="B121" s="3">
        <v>3413543</v>
      </c>
      <c r="C121" s="5">
        <v>114176.7</v>
      </c>
      <c r="D121" s="5">
        <v>1526432.2401434793</v>
      </c>
      <c r="E121" s="5">
        <v>17833.75</v>
      </c>
      <c r="F121" s="5">
        <f t="shared" si="9"/>
        <v>1508598.4901434793</v>
      </c>
      <c r="G121" s="5"/>
      <c r="H121" s="5"/>
      <c r="I121" s="6">
        <f t="shared" si="11"/>
        <v>0</v>
      </c>
      <c r="J121" s="5">
        <v>0</v>
      </c>
      <c r="K121" s="6">
        <f t="shared" si="10"/>
        <v>1622775.1901434793</v>
      </c>
      <c r="L121" s="3"/>
      <c r="M121" s="3"/>
      <c r="N121" s="3"/>
      <c r="O121" s="5">
        <v>275988.25705091376</v>
      </c>
      <c r="P121" s="3"/>
      <c r="Q121" s="6">
        <v>1721498.076125</v>
      </c>
      <c r="R121" s="6">
        <v>1756684.7629891974</v>
      </c>
      <c r="T121" s="5">
        <v>57835</v>
      </c>
      <c r="U121" s="5">
        <v>310</v>
      </c>
      <c r="V121" s="5">
        <v>7035</v>
      </c>
      <c r="W121" s="3"/>
      <c r="X121" s="35">
        <v>400</v>
      </c>
      <c r="Y121" s="36">
        <v>405</v>
      </c>
      <c r="Z121" s="36">
        <v>407</v>
      </c>
      <c r="AB121" s="5"/>
    </row>
    <row r="122" spans="1:28" ht="12.75">
      <c r="A122" s="22" t="s">
        <v>99</v>
      </c>
      <c r="B122" s="3">
        <v>3413547</v>
      </c>
      <c r="C122" s="5">
        <v>0</v>
      </c>
      <c r="D122" s="5">
        <v>1091166.9370018202</v>
      </c>
      <c r="E122" s="5">
        <v>11021.51</v>
      </c>
      <c r="F122" s="5">
        <f t="shared" si="9"/>
        <v>1080145.4270018202</v>
      </c>
      <c r="G122" s="5"/>
      <c r="H122" s="5"/>
      <c r="I122" s="6">
        <f t="shared" si="11"/>
        <v>0</v>
      </c>
      <c r="J122" s="5">
        <v>0</v>
      </c>
      <c r="K122" s="6">
        <f t="shared" si="10"/>
        <v>1080145.4270018202</v>
      </c>
      <c r="L122" s="3"/>
      <c r="M122" s="3"/>
      <c r="N122" s="3"/>
      <c r="O122" s="5">
        <v>175180.5932737938</v>
      </c>
      <c r="P122" s="3"/>
      <c r="Q122" s="6">
        <v>1096307.419906639</v>
      </c>
      <c r="R122" s="6">
        <v>1097897.3174090388</v>
      </c>
      <c r="T122" s="5">
        <v>107600</v>
      </c>
      <c r="U122" s="5">
        <v>0</v>
      </c>
      <c r="V122" s="5">
        <v>7035</v>
      </c>
      <c r="W122" s="3"/>
      <c r="X122" s="35">
        <v>241</v>
      </c>
      <c r="Y122" s="36">
        <v>240</v>
      </c>
      <c r="Z122" s="36">
        <v>236</v>
      </c>
      <c r="AB122" s="5"/>
    </row>
    <row r="123" spans="1:28" ht="12.75">
      <c r="A123" s="22" t="s">
        <v>100</v>
      </c>
      <c r="B123" s="3">
        <v>3413632</v>
      </c>
      <c r="C123" s="5">
        <v>112537.04999999999</v>
      </c>
      <c r="D123" s="5">
        <v>796919.27195419</v>
      </c>
      <c r="E123" s="5">
        <v>7818.89</v>
      </c>
      <c r="F123" s="5">
        <f t="shared" si="9"/>
        <v>789100.38195419</v>
      </c>
      <c r="G123" s="5"/>
      <c r="H123" s="5"/>
      <c r="I123" s="6">
        <f t="shared" si="11"/>
        <v>0</v>
      </c>
      <c r="J123" s="5">
        <v>0</v>
      </c>
      <c r="K123" s="6">
        <f t="shared" si="10"/>
        <v>901637.4319541899</v>
      </c>
      <c r="L123" s="3"/>
      <c r="M123" s="3"/>
      <c r="N123" s="3"/>
      <c r="O123" s="5">
        <v>112264.08100633667</v>
      </c>
      <c r="P123" s="3"/>
      <c r="Q123" s="6">
        <v>918115.3225809066</v>
      </c>
      <c r="R123" s="6">
        <v>938961.1863661613</v>
      </c>
      <c r="T123" s="5">
        <v>72630</v>
      </c>
      <c r="U123" s="5">
        <v>0</v>
      </c>
      <c r="V123" s="5">
        <v>0</v>
      </c>
      <c r="W123" s="3"/>
      <c r="X123" s="35">
        <v>174</v>
      </c>
      <c r="Y123" s="36">
        <v>175</v>
      </c>
      <c r="Z123" s="36">
        <v>177</v>
      </c>
      <c r="AB123" s="5"/>
    </row>
    <row r="124" spans="1:28" ht="12.75">
      <c r="A124" s="22" t="s">
        <v>101</v>
      </c>
      <c r="B124" s="3">
        <v>3413548</v>
      </c>
      <c r="C124" s="5">
        <v>0</v>
      </c>
      <c r="D124" s="5">
        <v>885118.9452640455</v>
      </c>
      <c r="E124" s="5">
        <v>8865.95</v>
      </c>
      <c r="F124" s="5">
        <f t="shared" si="9"/>
        <v>876252.9952640455</v>
      </c>
      <c r="G124" s="5"/>
      <c r="H124" s="5"/>
      <c r="I124" s="6">
        <f t="shared" si="11"/>
        <v>0</v>
      </c>
      <c r="J124" s="5">
        <v>0</v>
      </c>
      <c r="K124" s="6">
        <f t="shared" si="10"/>
        <v>876252.9952640455</v>
      </c>
      <c r="L124" s="3"/>
      <c r="M124" s="3"/>
      <c r="N124" s="3"/>
      <c r="O124" s="5">
        <v>133957.31187829823</v>
      </c>
      <c r="P124" s="3"/>
      <c r="Q124" s="6">
        <v>901047.9611794872</v>
      </c>
      <c r="R124" s="6">
        <v>939947.8615393655</v>
      </c>
      <c r="T124" s="5">
        <v>83390</v>
      </c>
      <c r="U124" s="5">
        <v>0</v>
      </c>
      <c r="V124" s="5">
        <v>0</v>
      </c>
      <c r="W124" s="3"/>
      <c r="X124" s="35">
        <v>195</v>
      </c>
      <c r="Y124" s="36">
        <v>197</v>
      </c>
      <c r="Z124" s="36">
        <v>203</v>
      </c>
      <c r="AB124" s="5"/>
    </row>
    <row r="125" spans="1:28" ht="12.75">
      <c r="A125" s="22" t="s">
        <v>102</v>
      </c>
      <c r="B125" s="3">
        <v>3413024</v>
      </c>
      <c r="C125" s="5">
        <v>112494.6375</v>
      </c>
      <c r="D125" s="5">
        <v>1676001.4210742777</v>
      </c>
      <c r="E125" s="5">
        <v>16237.83</v>
      </c>
      <c r="F125" s="5">
        <f t="shared" si="9"/>
        <v>1659763.5910742776</v>
      </c>
      <c r="G125" s="5"/>
      <c r="H125" s="5"/>
      <c r="I125" s="6">
        <f t="shared" si="11"/>
        <v>0</v>
      </c>
      <c r="J125" s="5">
        <v>0</v>
      </c>
      <c r="K125" s="6">
        <f t="shared" si="10"/>
        <v>1772258.2285742776</v>
      </c>
      <c r="L125" s="3"/>
      <c r="M125" s="3"/>
      <c r="N125" s="3"/>
      <c r="O125" s="5">
        <v>270555.3913519359</v>
      </c>
      <c r="P125" s="3"/>
      <c r="Q125" s="6">
        <v>1818742.9182735977</v>
      </c>
      <c r="R125" s="6">
        <v>1866380.8376659853</v>
      </c>
      <c r="T125" s="5">
        <v>197715</v>
      </c>
      <c r="U125" s="5">
        <v>0</v>
      </c>
      <c r="V125" s="5">
        <v>0</v>
      </c>
      <c r="W125" s="3"/>
      <c r="X125" s="35">
        <v>353</v>
      </c>
      <c r="Y125" s="36">
        <v>357</v>
      </c>
      <c r="Z125" s="36">
        <v>361</v>
      </c>
      <c r="AB125" s="5"/>
    </row>
    <row r="126" spans="1:28" ht="12.75">
      <c r="A126" s="22" t="s">
        <v>103</v>
      </c>
      <c r="B126" s="3">
        <v>3413550</v>
      </c>
      <c r="C126" s="5">
        <v>38163.689999999995</v>
      </c>
      <c r="D126" s="5">
        <v>1018696.1191933191</v>
      </c>
      <c r="E126" s="5">
        <v>9326.11</v>
      </c>
      <c r="F126" s="5">
        <f t="shared" si="9"/>
        <v>1009370.0091933191</v>
      </c>
      <c r="G126" s="5"/>
      <c r="H126" s="5"/>
      <c r="I126" s="6">
        <f t="shared" si="11"/>
        <v>0</v>
      </c>
      <c r="J126" s="5">
        <v>0</v>
      </c>
      <c r="K126" s="6">
        <f t="shared" si="10"/>
        <v>1047533.6991933191</v>
      </c>
      <c r="L126" s="3"/>
      <c r="M126" s="3"/>
      <c r="N126" s="3"/>
      <c r="O126" s="5">
        <v>169157.34816175883</v>
      </c>
      <c r="P126" s="3"/>
      <c r="Q126" s="6">
        <v>1070601.485942786</v>
      </c>
      <c r="R126" s="6">
        <v>1096834.8229750236</v>
      </c>
      <c r="T126" s="5">
        <v>123740</v>
      </c>
      <c r="U126" s="5">
        <v>0</v>
      </c>
      <c r="V126" s="5">
        <v>2345</v>
      </c>
      <c r="W126" s="3"/>
      <c r="X126" s="35">
        <v>201</v>
      </c>
      <c r="Y126" s="36">
        <v>202</v>
      </c>
      <c r="Z126" s="36">
        <v>204</v>
      </c>
      <c r="AB126" s="5"/>
    </row>
    <row r="127" spans="1:28" ht="12.75">
      <c r="A127" s="22" t="s">
        <v>104</v>
      </c>
      <c r="B127" s="3">
        <v>3413551</v>
      </c>
      <c r="C127" s="5">
        <v>68262.825</v>
      </c>
      <c r="D127" s="5">
        <v>982970.2441767906</v>
      </c>
      <c r="E127" s="5">
        <v>9305</v>
      </c>
      <c r="F127" s="5">
        <f t="shared" si="9"/>
        <v>973665.2441767906</v>
      </c>
      <c r="G127" s="5"/>
      <c r="H127" s="5"/>
      <c r="I127" s="6">
        <f t="shared" si="11"/>
        <v>0</v>
      </c>
      <c r="J127" s="5">
        <v>0</v>
      </c>
      <c r="K127" s="6">
        <f t="shared" si="10"/>
        <v>1041928.0691767905</v>
      </c>
      <c r="L127" s="3"/>
      <c r="M127" s="3"/>
      <c r="N127" s="3"/>
      <c r="O127" s="5">
        <v>157882.923570502</v>
      </c>
      <c r="P127" s="3"/>
      <c r="Q127" s="6">
        <v>1064178.128</v>
      </c>
      <c r="R127" s="6">
        <v>1084980.230992</v>
      </c>
      <c r="T127" s="5">
        <v>131810</v>
      </c>
      <c r="U127" s="5">
        <v>0</v>
      </c>
      <c r="V127" s="5">
        <v>2345</v>
      </c>
      <c r="W127" s="3"/>
      <c r="X127" s="35">
        <v>200</v>
      </c>
      <c r="Y127" s="36">
        <v>201</v>
      </c>
      <c r="Z127" s="36">
        <v>202</v>
      </c>
      <c r="AB127" s="5"/>
    </row>
    <row r="128" spans="1:28" ht="12.75">
      <c r="A128" s="22" t="s">
        <v>105</v>
      </c>
      <c r="B128" s="3">
        <v>3413527</v>
      </c>
      <c r="C128" s="5">
        <v>65537.883</v>
      </c>
      <c r="D128" s="5">
        <v>895361.6955010091</v>
      </c>
      <c r="E128" s="5">
        <v>8089.0599999999995</v>
      </c>
      <c r="F128" s="5">
        <f t="shared" si="9"/>
        <v>887272.6355010091</v>
      </c>
      <c r="G128" s="5"/>
      <c r="H128" s="5"/>
      <c r="I128" s="6">
        <f t="shared" si="11"/>
        <v>0</v>
      </c>
      <c r="J128" s="5">
        <v>0</v>
      </c>
      <c r="K128" s="6">
        <f t="shared" si="10"/>
        <v>952810.5185010091</v>
      </c>
      <c r="L128" s="3"/>
      <c r="M128" s="3"/>
      <c r="N128" s="3"/>
      <c r="O128" s="5">
        <v>124372.18743262999</v>
      </c>
      <c r="P128" s="3"/>
      <c r="Q128" s="6">
        <v>935034.4835776107</v>
      </c>
      <c r="R128" s="6">
        <v>911603.216937995</v>
      </c>
      <c r="T128" s="5">
        <v>151985</v>
      </c>
      <c r="U128" s="5">
        <v>0</v>
      </c>
      <c r="V128" s="5">
        <v>0</v>
      </c>
      <c r="W128" s="3"/>
      <c r="X128" s="35">
        <v>171</v>
      </c>
      <c r="Y128" s="36">
        <v>164</v>
      </c>
      <c r="Z128" s="36">
        <v>156</v>
      </c>
      <c r="AB128" s="5"/>
    </row>
    <row r="129" spans="1:28" ht="12.75">
      <c r="A129" s="22" t="s">
        <v>106</v>
      </c>
      <c r="B129" s="3">
        <v>3413552</v>
      </c>
      <c r="C129" s="5">
        <v>0</v>
      </c>
      <c r="D129" s="5">
        <v>1898626.389371798</v>
      </c>
      <c r="E129" s="5">
        <v>19484.64</v>
      </c>
      <c r="F129" s="5">
        <f t="shared" si="9"/>
        <v>1879141.749371798</v>
      </c>
      <c r="G129" s="5"/>
      <c r="H129" s="5"/>
      <c r="I129" s="6">
        <f t="shared" si="11"/>
        <v>0</v>
      </c>
      <c r="J129" s="5">
        <v>0</v>
      </c>
      <c r="K129" s="6">
        <f t="shared" si="10"/>
        <v>1879141.749371798</v>
      </c>
      <c r="L129" s="3"/>
      <c r="M129" s="3"/>
      <c r="N129" s="3"/>
      <c r="O129" s="5">
        <v>309508.12259633007</v>
      </c>
      <c r="P129" s="3"/>
      <c r="Q129" s="6">
        <v>1954217.4321483667</v>
      </c>
      <c r="R129" s="6">
        <v>2083148.4457137089</v>
      </c>
      <c r="T129" s="5">
        <v>242100</v>
      </c>
      <c r="U129" s="5">
        <v>620</v>
      </c>
      <c r="V129" s="5">
        <v>2345</v>
      </c>
      <c r="W129" s="3"/>
      <c r="X129" s="35">
        <v>424</v>
      </c>
      <c r="Y129" s="36">
        <v>434</v>
      </c>
      <c r="Z129" s="36">
        <v>456</v>
      </c>
      <c r="AB129" s="5"/>
    </row>
    <row r="130" spans="1:28" ht="12.75">
      <c r="A130" s="22" t="s">
        <v>107</v>
      </c>
      <c r="B130" s="3">
        <v>3413553</v>
      </c>
      <c r="C130" s="5">
        <v>222622.59</v>
      </c>
      <c r="D130" s="5">
        <v>1614838.4477085948</v>
      </c>
      <c r="E130" s="5">
        <v>15927.170000000002</v>
      </c>
      <c r="F130" s="5">
        <f t="shared" si="9"/>
        <v>1598911.277708595</v>
      </c>
      <c r="G130" s="5"/>
      <c r="H130" s="5"/>
      <c r="I130" s="6">
        <f t="shared" si="11"/>
        <v>0</v>
      </c>
      <c r="J130" s="5">
        <v>0</v>
      </c>
      <c r="K130" s="6">
        <f t="shared" si="10"/>
        <v>1821533.867708595</v>
      </c>
      <c r="L130" s="3"/>
      <c r="M130" s="3"/>
      <c r="N130" s="3"/>
      <c r="O130" s="5">
        <v>258848.14081731002</v>
      </c>
      <c r="P130" s="3"/>
      <c r="Q130" s="6">
        <v>1853447.5916441777</v>
      </c>
      <c r="R130" s="6">
        <v>1854997.678446377</v>
      </c>
      <c r="T130" s="5">
        <v>154675</v>
      </c>
      <c r="U130" s="5">
        <v>0</v>
      </c>
      <c r="V130" s="5">
        <v>16415</v>
      </c>
      <c r="W130" s="3"/>
      <c r="X130" s="35">
        <v>347</v>
      </c>
      <c r="Y130" s="36">
        <v>348</v>
      </c>
      <c r="Z130" s="36">
        <v>342</v>
      </c>
      <c r="AB130" s="5"/>
    </row>
    <row r="131" spans="1:28" ht="12.75">
      <c r="A131" s="22" t="s">
        <v>108</v>
      </c>
      <c r="B131" s="3">
        <v>3413633</v>
      </c>
      <c r="C131" s="5">
        <v>66227.21759999999</v>
      </c>
      <c r="D131" s="5">
        <v>957174.1763981659</v>
      </c>
      <c r="E131" s="5">
        <v>9303.11</v>
      </c>
      <c r="F131" s="5">
        <f t="shared" si="9"/>
        <v>947871.0663981659</v>
      </c>
      <c r="G131" s="5"/>
      <c r="H131" s="5"/>
      <c r="I131" s="6">
        <f t="shared" si="11"/>
        <v>0</v>
      </c>
      <c r="J131" s="5">
        <v>0</v>
      </c>
      <c r="K131" s="6">
        <f t="shared" si="10"/>
        <v>1014098.2839981659</v>
      </c>
      <c r="L131" s="3"/>
      <c r="M131" s="3"/>
      <c r="N131" s="3"/>
      <c r="O131" s="5">
        <v>138758.41568112903</v>
      </c>
      <c r="P131" s="3"/>
      <c r="Q131" s="6">
        <v>1023257.6678587066</v>
      </c>
      <c r="R131" s="6">
        <v>1043145.2554828271</v>
      </c>
      <c r="T131" s="5">
        <v>115670</v>
      </c>
      <c r="U131" s="5">
        <v>0</v>
      </c>
      <c r="V131" s="5">
        <v>9380</v>
      </c>
      <c r="W131" s="3"/>
      <c r="X131" s="35">
        <v>201</v>
      </c>
      <c r="Y131" s="36">
        <v>199</v>
      </c>
      <c r="Z131" s="36">
        <v>200</v>
      </c>
      <c r="AB131" s="5"/>
    </row>
    <row r="132" spans="1:28" ht="12.75">
      <c r="A132" s="22" t="s">
        <v>109</v>
      </c>
      <c r="B132" s="3">
        <v>3413558</v>
      </c>
      <c r="C132" s="5">
        <v>0</v>
      </c>
      <c r="D132" s="5">
        <v>1304225.33676</v>
      </c>
      <c r="E132" s="5">
        <v>9556.35</v>
      </c>
      <c r="F132" s="5">
        <f t="shared" si="9"/>
        <v>1294668.98676</v>
      </c>
      <c r="G132" s="5"/>
      <c r="H132" s="5"/>
      <c r="I132" s="6">
        <f t="shared" si="11"/>
        <v>0</v>
      </c>
      <c r="J132" s="5">
        <v>0</v>
      </c>
      <c r="K132" s="6">
        <f t="shared" si="10"/>
        <v>1294668.98676</v>
      </c>
      <c r="L132" s="3"/>
      <c r="M132" s="3"/>
      <c r="N132" s="3"/>
      <c r="O132" s="5">
        <v>223421.90147979622</v>
      </c>
      <c r="P132" s="3"/>
      <c r="Q132" s="6">
        <v>1316546.2882696593</v>
      </c>
      <c r="R132" s="6">
        <v>1338785.478266621</v>
      </c>
      <c r="T132" s="5">
        <v>82045</v>
      </c>
      <c r="U132" s="5">
        <v>0</v>
      </c>
      <c r="V132" s="5">
        <v>2345</v>
      </c>
      <c r="W132" s="3"/>
      <c r="X132" s="35">
        <v>210</v>
      </c>
      <c r="Y132" s="36">
        <v>210</v>
      </c>
      <c r="Z132" s="36">
        <v>210</v>
      </c>
      <c r="AB132" s="5"/>
    </row>
    <row r="133" spans="1:28" ht="12.75">
      <c r="A133" s="22" t="s">
        <v>110</v>
      </c>
      <c r="B133" s="3">
        <v>3412234</v>
      </c>
      <c r="C133" s="5">
        <v>313295.89499999996</v>
      </c>
      <c r="D133" s="5">
        <v>1944514.2488479668</v>
      </c>
      <c r="E133" s="5">
        <v>17371.3</v>
      </c>
      <c r="F133" s="5">
        <f t="shared" si="9"/>
        <v>1927142.9488479667</v>
      </c>
      <c r="G133" s="5"/>
      <c r="H133" s="5"/>
      <c r="I133" s="6">
        <f t="shared" si="11"/>
        <v>0</v>
      </c>
      <c r="J133" s="5">
        <v>0</v>
      </c>
      <c r="K133" s="6">
        <f t="shared" si="10"/>
        <v>2240438.8438479668</v>
      </c>
      <c r="L133" s="3"/>
      <c r="M133" s="3"/>
      <c r="N133" s="3"/>
      <c r="O133" s="5">
        <v>284646.7770508347</v>
      </c>
      <c r="P133" s="3"/>
      <c r="Q133" s="6">
        <v>2322563.2282184423</v>
      </c>
      <c r="R133" s="6">
        <v>2372503.1531691807</v>
      </c>
      <c r="T133" s="5">
        <v>189645</v>
      </c>
      <c r="U133" s="5">
        <v>310</v>
      </c>
      <c r="V133" s="5">
        <v>2345</v>
      </c>
      <c r="W133" s="3"/>
      <c r="X133" s="35">
        <v>380</v>
      </c>
      <c r="Y133" s="36">
        <v>390</v>
      </c>
      <c r="Z133" s="36">
        <v>393</v>
      </c>
      <c r="AB133" s="5"/>
    </row>
    <row r="134" spans="1:28" ht="12.75">
      <c r="A134" s="22" t="s">
        <v>111</v>
      </c>
      <c r="B134" s="3">
        <v>3412233</v>
      </c>
      <c r="C134" s="5">
        <v>0</v>
      </c>
      <c r="D134" s="5">
        <v>1821872.567349677</v>
      </c>
      <c r="E134" s="5">
        <v>18698.54</v>
      </c>
      <c r="F134" s="5">
        <f t="shared" si="9"/>
        <v>1803174.027349677</v>
      </c>
      <c r="G134" s="5"/>
      <c r="H134" s="5"/>
      <c r="I134" s="6">
        <f t="shared" si="11"/>
        <v>0</v>
      </c>
      <c r="J134" s="5">
        <v>0</v>
      </c>
      <c r="K134" s="6">
        <f t="shared" si="10"/>
        <v>1803174.027349677</v>
      </c>
      <c r="L134" s="3"/>
      <c r="M134" s="3"/>
      <c r="N134" s="3"/>
      <c r="O134" s="5">
        <v>226215.08929093933</v>
      </c>
      <c r="P134" s="3"/>
      <c r="Q134" s="6">
        <v>1842851.4448267573</v>
      </c>
      <c r="R134" s="6">
        <v>1887602.5127263316</v>
      </c>
      <c r="T134" s="5">
        <v>122395</v>
      </c>
      <c r="U134" s="5">
        <v>310</v>
      </c>
      <c r="V134" s="5">
        <v>11725</v>
      </c>
      <c r="W134" s="3"/>
      <c r="X134" s="35">
        <v>414</v>
      </c>
      <c r="Y134" s="36">
        <v>416</v>
      </c>
      <c r="Z134" s="36">
        <v>419</v>
      </c>
      <c r="AB134" s="5"/>
    </row>
    <row r="135" spans="1:28" ht="12.75">
      <c r="A135" s="22" t="s">
        <v>112</v>
      </c>
      <c r="B135" s="3">
        <v>3413571</v>
      </c>
      <c r="C135" s="5">
        <v>81546.951</v>
      </c>
      <c r="D135" s="5">
        <v>2072201.8331128003</v>
      </c>
      <c r="E135" s="5">
        <v>18188.12</v>
      </c>
      <c r="F135" s="5">
        <f t="shared" si="9"/>
        <v>2054013.7131128001</v>
      </c>
      <c r="G135" s="5"/>
      <c r="H135" s="5"/>
      <c r="I135" s="6">
        <f t="shared" si="11"/>
        <v>0</v>
      </c>
      <c r="J135" s="5">
        <v>0</v>
      </c>
      <c r="K135" s="6">
        <f t="shared" si="10"/>
        <v>2135560.6641128003</v>
      </c>
      <c r="L135" s="3"/>
      <c r="M135" s="3"/>
      <c r="N135" s="3"/>
      <c r="O135" s="5">
        <v>326292.0529254566</v>
      </c>
      <c r="P135" s="3"/>
      <c r="Q135" s="6">
        <v>2156518.9143373687</v>
      </c>
      <c r="R135" s="6">
        <v>2197960.9113639877</v>
      </c>
      <c r="T135" s="5">
        <v>373910</v>
      </c>
      <c r="U135" s="5">
        <v>0</v>
      </c>
      <c r="V135" s="5">
        <v>0</v>
      </c>
      <c r="W135" s="3"/>
      <c r="X135" s="35">
        <v>392</v>
      </c>
      <c r="Y135" s="36">
        <v>389</v>
      </c>
      <c r="Z135" s="36">
        <v>390</v>
      </c>
      <c r="AB135" s="5"/>
    </row>
    <row r="136" spans="1:28" ht="12.75">
      <c r="A136" s="22" t="s">
        <v>113</v>
      </c>
      <c r="B136" s="3">
        <v>3413573</v>
      </c>
      <c r="C136" s="5">
        <v>80939.09999999999</v>
      </c>
      <c r="D136" s="5">
        <v>919098.12233167</v>
      </c>
      <c r="E136" s="5">
        <v>7197.49</v>
      </c>
      <c r="F136" s="5">
        <f t="shared" si="9"/>
        <v>911900.63233167</v>
      </c>
      <c r="G136" s="5"/>
      <c r="H136" s="5"/>
      <c r="I136" s="6">
        <f t="shared" si="11"/>
        <v>0</v>
      </c>
      <c r="J136" s="5">
        <v>0</v>
      </c>
      <c r="K136" s="6">
        <f t="shared" si="10"/>
        <v>992839.73233167</v>
      </c>
      <c r="L136" s="3"/>
      <c r="M136" s="3"/>
      <c r="N136" s="3"/>
      <c r="O136" s="5">
        <v>147057.96117036729</v>
      </c>
      <c r="P136" s="3"/>
      <c r="Q136" s="6">
        <v>987670.8599589069</v>
      </c>
      <c r="R136" s="6">
        <v>1012677.1631483707</v>
      </c>
      <c r="T136" s="5">
        <v>49765</v>
      </c>
      <c r="U136" s="5">
        <v>0</v>
      </c>
      <c r="V136" s="5">
        <v>4690</v>
      </c>
      <c r="W136" s="3"/>
      <c r="X136" s="35">
        <v>159</v>
      </c>
      <c r="Y136" s="36">
        <v>155</v>
      </c>
      <c r="Z136" s="36">
        <v>157</v>
      </c>
      <c r="AB136" s="5"/>
    </row>
    <row r="137" spans="1:28" ht="12.75">
      <c r="A137" s="22" t="s">
        <v>212</v>
      </c>
      <c r="B137" s="25">
        <v>3412037</v>
      </c>
      <c r="C137" s="5">
        <v>131093.09999999998</v>
      </c>
      <c r="D137" s="5">
        <v>2345034.0428277333</v>
      </c>
      <c r="E137" s="5">
        <v>25899.73</v>
      </c>
      <c r="F137" s="5">
        <f t="shared" si="9"/>
        <v>2319134.3128277333</v>
      </c>
      <c r="G137" s="5"/>
      <c r="H137" s="5"/>
      <c r="I137" s="6">
        <f t="shared" si="11"/>
        <v>0</v>
      </c>
      <c r="J137" s="5">
        <v>0</v>
      </c>
      <c r="K137" s="6">
        <f t="shared" si="10"/>
        <v>2450227.4128277334</v>
      </c>
      <c r="L137" s="3"/>
      <c r="M137" s="3"/>
      <c r="N137" s="3"/>
      <c r="O137" s="5">
        <v>370789.0259594978</v>
      </c>
      <c r="P137" s="3"/>
      <c r="Q137" s="6">
        <v>2433078.3878591554</v>
      </c>
      <c r="R137" s="6">
        <v>2409282.090131851</v>
      </c>
      <c r="T137" s="5">
        <v>273035</v>
      </c>
      <c r="U137" s="5">
        <v>310</v>
      </c>
      <c r="V137" s="5">
        <v>11725</v>
      </c>
      <c r="W137" s="3"/>
      <c r="X137" s="35">
        <v>568</v>
      </c>
      <c r="Y137" s="36">
        <v>552</v>
      </c>
      <c r="Z137" s="36">
        <v>536</v>
      </c>
      <c r="AB137" s="5"/>
    </row>
    <row r="138" spans="1:28" ht="12.75">
      <c r="A138" s="22" t="s">
        <v>114</v>
      </c>
      <c r="B138" s="3">
        <v>3413635</v>
      </c>
      <c r="C138" s="5">
        <v>0</v>
      </c>
      <c r="D138" s="5">
        <v>1500682.7035266429</v>
      </c>
      <c r="E138" s="5">
        <v>17469.37</v>
      </c>
      <c r="F138" s="5">
        <f t="shared" si="9"/>
        <v>1483213.3335266428</v>
      </c>
      <c r="G138" s="5"/>
      <c r="H138" s="5"/>
      <c r="I138" s="6">
        <f t="shared" si="11"/>
        <v>0</v>
      </c>
      <c r="J138" s="5">
        <v>0</v>
      </c>
      <c r="K138" s="6">
        <f t="shared" si="10"/>
        <v>1483213.3335266428</v>
      </c>
      <c r="L138" s="3"/>
      <c r="M138" s="3"/>
      <c r="N138" s="3"/>
      <c r="O138" s="5">
        <v>218767.08694665003</v>
      </c>
      <c r="P138" s="3"/>
      <c r="Q138" s="6">
        <v>1587862.432244898</v>
      </c>
      <c r="R138" s="6">
        <v>1630150.382644898</v>
      </c>
      <c r="T138" s="5">
        <v>52455</v>
      </c>
      <c r="U138" s="5">
        <v>0</v>
      </c>
      <c r="V138" s="5">
        <v>4690</v>
      </c>
      <c r="W138" s="3"/>
      <c r="X138" s="35">
        <v>392</v>
      </c>
      <c r="Y138" s="36">
        <v>400</v>
      </c>
      <c r="Z138" s="36">
        <v>404</v>
      </c>
      <c r="AB138" s="5"/>
    </row>
    <row r="139" spans="1:28" ht="12.75">
      <c r="A139" s="22" t="s">
        <v>115</v>
      </c>
      <c r="B139" s="3">
        <v>3413582</v>
      </c>
      <c r="C139" s="5">
        <v>75416.23499999999</v>
      </c>
      <c r="D139" s="5">
        <v>1163663.3211455299</v>
      </c>
      <c r="E139" s="5">
        <v>9352.97</v>
      </c>
      <c r="F139" s="5">
        <f t="shared" si="9"/>
        <v>1154310.35114553</v>
      </c>
      <c r="G139" s="5"/>
      <c r="H139" s="5"/>
      <c r="I139" s="6">
        <f t="shared" si="11"/>
        <v>0</v>
      </c>
      <c r="J139" s="5">
        <v>0</v>
      </c>
      <c r="K139" s="6">
        <f t="shared" si="10"/>
        <v>1229726.58614553</v>
      </c>
      <c r="L139" s="3"/>
      <c r="M139" s="3"/>
      <c r="N139" s="3"/>
      <c r="O139" s="5">
        <v>166821.0445961479</v>
      </c>
      <c r="P139" s="3"/>
      <c r="Q139" s="6">
        <v>1265060.6077438975</v>
      </c>
      <c r="R139" s="6">
        <v>1284954.576906694</v>
      </c>
      <c r="T139" s="5">
        <v>123740</v>
      </c>
      <c r="U139" s="5">
        <v>0</v>
      </c>
      <c r="V139" s="5">
        <v>4690</v>
      </c>
      <c r="W139" s="3"/>
      <c r="X139" s="35">
        <v>202</v>
      </c>
      <c r="Y139" s="36">
        <v>205</v>
      </c>
      <c r="Z139" s="36">
        <v>205</v>
      </c>
      <c r="AB139" s="5"/>
    </row>
    <row r="140" spans="1:28" ht="12.75">
      <c r="A140" s="22" t="s">
        <v>116</v>
      </c>
      <c r="B140" s="3">
        <v>3413584</v>
      </c>
      <c r="C140" s="5">
        <v>0</v>
      </c>
      <c r="D140" s="5">
        <v>1905624.8218670604</v>
      </c>
      <c r="E140" s="5">
        <v>22440.25</v>
      </c>
      <c r="F140" s="5">
        <f t="shared" si="9"/>
        <v>1883184.5718670604</v>
      </c>
      <c r="G140" s="5"/>
      <c r="H140" s="5"/>
      <c r="I140" s="6">
        <f t="shared" si="11"/>
        <v>0</v>
      </c>
      <c r="J140" s="5">
        <v>0</v>
      </c>
      <c r="K140" s="6">
        <f t="shared" si="10"/>
        <v>1883184.5718670604</v>
      </c>
      <c r="L140" s="3"/>
      <c r="M140" s="3"/>
      <c r="N140" s="3"/>
      <c r="O140" s="5">
        <v>337058.21905863786</v>
      </c>
      <c r="P140" s="3"/>
      <c r="Q140" s="6">
        <v>1965167.7776000001</v>
      </c>
      <c r="R140" s="6">
        <v>1991979.2156645162</v>
      </c>
      <c r="T140" s="5">
        <v>130465</v>
      </c>
      <c r="U140" s="5">
        <v>2480</v>
      </c>
      <c r="V140" s="5">
        <v>11725</v>
      </c>
      <c r="W140" s="3"/>
      <c r="X140" s="35">
        <v>500</v>
      </c>
      <c r="Y140" s="36">
        <v>496</v>
      </c>
      <c r="Z140" s="36">
        <v>494</v>
      </c>
      <c r="AB140" s="5"/>
    </row>
    <row r="141" spans="1:28" ht="12.75">
      <c r="A141" s="22" t="s">
        <v>117</v>
      </c>
      <c r="B141" s="3">
        <v>3413606</v>
      </c>
      <c r="C141" s="5">
        <v>0</v>
      </c>
      <c r="D141" s="5">
        <v>1378131.7567440406</v>
      </c>
      <c r="E141" s="5">
        <v>16103.85</v>
      </c>
      <c r="F141" s="5">
        <f t="shared" si="9"/>
        <v>1362027.9067440405</v>
      </c>
      <c r="G141" s="5"/>
      <c r="H141" s="5"/>
      <c r="I141" s="6">
        <f t="shared" si="11"/>
        <v>0</v>
      </c>
      <c r="J141" s="5">
        <v>0</v>
      </c>
      <c r="K141" s="6">
        <f t="shared" si="10"/>
        <v>1362027.9067440405</v>
      </c>
      <c r="L141" s="3"/>
      <c r="M141" s="3"/>
      <c r="N141" s="3"/>
      <c r="O141" s="5">
        <v>187540.51242690373</v>
      </c>
      <c r="P141" s="3"/>
      <c r="Q141" s="6">
        <v>1427190.2044</v>
      </c>
      <c r="R141" s="6">
        <v>1451581.2444</v>
      </c>
      <c r="T141" s="5">
        <v>63215</v>
      </c>
      <c r="U141" s="5">
        <v>310</v>
      </c>
      <c r="V141" s="5">
        <v>4690</v>
      </c>
      <c r="W141" s="3"/>
      <c r="X141" s="35">
        <v>360</v>
      </c>
      <c r="Y141" s="36">
        <v>360</v>
      </c>
      <c r="Z141" s="36">
        <v>360</v>
      </c>
      <c r="AB141" s="5"/>
    </row>
    <row r="142" spans="1:28" ht="12.75">
      <c r="A142" s="22" t="s">
        <v>118</v>
      </c>
      <c r="B142" s="3">
        <v>3413588</v>
      </c>
      <c r="C142" s="5">
        <v>114710.886</v>
      </c>
      <c r="D142" s="5">
        <v>989197.4994947072</v>
      </c>
      <c r="E142" s="5">
        <v>9648.43</v>
      </c>
      <c r="F142" s="5">
        <f t="shared" si="9"/>
        <v>979549.0694947072</v>
      </c>
      <c r="G142" s="5"/>
      <c r="H142" s="5"/>
      <c r="I142" s="6">
        <f t="shared" si="11"/>
        <v>0</v>
      </c>
      <c r="J142" s="5">
        <v>0</v>
      </c>
      <c r="K142" s="6">
        <f t="shared" si="10"/>
        <v>1094259.9554947072</v>
      </c>
      <c r="L142" s="3"/>
      <c r="M142" s="3"/>
      <c r="N142" s="3"/>
      <c r="O142" s="5">
        <v>154045.40117126604</v>
      </c>
      <c r="P142" s="3"/>
      <c r="Q142" s="6">
        <v>1106791.958618205</v>
      </c>
      <c r="R142" s="6">
        <v>1114618.837941834</v>
      </c>
      <c r="T142" s="5">
        <v>72630</v>
      </c>
      <c r="U142" s="5">
        <v>0</v>
      </c>
      <c r="V142" s="5">
        <v>9380</v>
      </c>
      <c r="W142" s="3"/>
      <c r="X142" s="35">
        <v>213</v>
      </c>
      <c r="Y142" s="36">
        <v>212</v>
      </c>
      <c r="Z142" s="36">
        <v>210</v>
      </c>
      <c r="AB142" s="5"/>
    </row>
    <row r="143" spans="1:28" ht="12.75">
      <c r="A143" s="22" t="s">
        <v>119</v>
      </c>
      <c r="B143" s="3">
        <v>3413967</v>
      </c>
      <c r="C143" s="5">
        <v>134164.7475</v>
      </c>
      <c r="D143" s="5">
        <v>2172514.1304434445</v>
      </c>
      <c r="E143" s="5">
        <v>20821.329999999998</v>
      </c>
      <c r="F143" s="5">
        <f t="shared" si="9"/>
        <v>2151692.8004434444</v>
      </c>
      <c r="G143" s="5"/>
      <c r="H143" s="5"/>
      <c r="I143" s="6">
        <f t="shared" si="11"/>
        <v>0</v>
      </c>
      <c r="J143" s="5">
        <v>0</v>
      </c>
      <c r="K143" s="6">
        <f t="shared" si="10"/>
        <v>2285857.5479434445</v>
      </c>
      <c r="L143" s="3"/>
      <c r="M143" s="3"/>
      <c r="N143" s="3"/>
      <c r="O143" s="5">
        <v>331563.7565462778</v>
      </c>
      <c r="P143" s="3"/>
      <c r="Q143" s="6">
        <v>2323681.259422957</v>
      </c>
      <c r="R143" s="6">
        <v>2371456.645314438</v>
      </c>
      <c r="T143" s="5">
        <v>235375</v>
      </c>
      <c r="U143" s="5">
        <v>930</v>
      </c>
      <c r="V143" s="5">
        <v>2345</v>
      </c>
      <c r="W143" s="3"/>
      <c r="X143" s="35">
        <v>453</v>
      </c>
      <c r="Y143" s="36">
        <v>453</v>
      </c>
      <c r="Z143" s="36">
        <v>455</v>
      </c>
      <c r="AB143" s="5"/>
    </row>
    <row r="144" spans="1:28" ht="12.75">
      <c r="A144" s="22" t="s">
        <v>120</v>
      </c>
      <c r="B144" s="3">
        <v>3413963</v>
      </c>
      <c r="C144" s="5">
        <v>139953.771</v>
      </c>
      <c r="D144" s="5">
        <v>1603627.981271844</v>
      </c>
      <c r="E144" s="5">
        <v>14341.1</v>
      </c>
      <c r="F144" s="5">
        <f t="shared" si="9"/>
        <v>1589286.8812718438</v>
      </c>
      <c r="G144" s="5"/>
      <c r="H144" s="5"/>
      <c r="I144" s="6">
        <f t="shared" si="11"/>
        <v>0</v>
      </c>
      <c r="J144" s="5">
        <v>0</v>
      </c>
      <c r="K144" s="6">
        <f t="shared" si="10"/>
        <v>1729240.6522718437</v>
      </c>
      <c r="L144" s="3"/>
      <c r="M144" s="3"/>
      <c r="N144" s="3"/>
      <c r="O144" s="5">
        <v>228284.43444929778</v>
      </c>
      <c r="P144" s="3"/>
      <c r="Q144" s="6">
        <v>1708386.8373656832</v>
      </c>
      <c r="R144" s="6">
        <v>1691048.8244999433</v>
      </c>
      <c r="T144" s="5">
        <v>182920</v>
      </c>
      <c r="U144" s="5">
        <v>0</v>
      </c>
      <c r="V144" s="5">
        <v>9380</v>
      </c>
      <c r="W144" s="3"/>
      <c r="X144" s="35">
        <v>310</v>
      </c>
      <c r="Y144" s="36">
        <v>300</v>
      </c>
      <c r="Z144" s="36">
        <v>291</v>
      </c>
      <c r="AB144" s="5"/>
    </row>
    <row r="145" spans="1:28" ht="12.75">
      <c r="A145" s="22" t="s">
        <v>121</v>
      </c>
      <c r="B145" s="3">
        <v>3413594</v>
      </c>
      <c r="C145" s="5">
        <v>109261.833</v>
      </c>
      <c r="D145" s="5">
        <v>1055508.4566750748</v>
      </c>
      <c r="E145" s="5">
        <v>10116.39</v>
      </c>
      <c r="F145" s="5">
        <f>SUM(D145-E145)</f>
        <v>1045392.0666750747</v>
      </c>
      <c r="G145" s="5"/>
      <c r="H145" s="5"/>
      <c r="I145" s="6">
        <f t="shared" si="11"/>
        <v>0</v>
      </c>
      <c r="J145" s="5">
        <v>0</v>
      </c>
      <c r="K145" s="6">
        <f t="shared" si="10"/>
        <v>1154653.8996750747</v>
      </c>
      <c r="L145" s="3"/>
      <c r="M145" s="3"/>
      <c r="N145" s="3"/>
      <c r="O145" s="5">
        <v>133348.09061517857</v>
      </c>
      <c r="P145" s="3"/>
      <c r="Q145" s="6">
        <v>1163505.2780341639</v>
      </c>
      <c r="R145" s="6">
        <v>1172329.0590852485</v>
      </c>
      <c r="T145" s="5">
        <v>65905</v>
      </c>
      <c r="U145" s="5">
        <v>0</v>
      </c>
      <c r="V145" s="5">
        <v>9380</v>
      </c>
      <c r="W145" s="3"/>
      <c r="X145" s="35">
        <v>224</v>
      </c>
      <c r="Y145" s="36">
        <v>222</v>
      </c>
      <c r="Z145" s="36">
        <v>220</v>
      </c>
      <c r="AB145" s="5"/>
    </row>
    <row r="146" spans="1:26" ht="12.75">
      <c r="A146" s="29" t="s">
        <v>7</v>
      </c>
      <c r="B146" s="4" t="s">
        <v>7</v>
      </c>
      <c r="C146" s="15" t="s">
        <v>7</v>
      </c>
      <c r="D146" s="14" t="s">
        <v>7</v>
      </c>
      <c r="E146" s="14" t="s">
        <v>7</v>
      </c>
      <c r="F146" s="14" t="s">
        <v>7</v>
      </c>
      <c r="G146" s="15" t="s">
        <v>7</v>
      </c>
      <c r="H146" s="15" t="s">
        <v>7</v>
      </c>
      <c r="I146" s="15" t="s">
        <v>7</v>
      </c>
      <c r="J146" s="14" t="s">
        <v>7</v>
      </c>
      <c r="K146" s="15" t="s">
        <v>7</v>
      </c>
      <c r="L146" s="3"/>
      <c r="M146" s="15" t="s">
        <v>7</v>
      </c>
      <c r="N146" s="3"/>
      <c r="O146" s="15" t="s">
        <v>7</v>
      </c>
      <c r="P146" s="3"/>
      <c r="Q146" s="15" t="s">
        <v>7</v>
      </c>
      <c r="R146" s="15" t="s">
        <v>7</v>
      </c>
      <c r="T146" s="15" t="s">
        <v>7</v>
      </c>
      <c r="U146" s="15" t="s">
        <v>7</v>
      </c>
      <c r="V146" s="15" t="s">
        <v>7</v>
      </c>
      <c r="W146" s="3"/>
      <c r="X146" s="10" t="s">
        <v>7</v>
      </c>
      <c r="Y146" s="10" t="s">
        <v>7</v>
      </c>
      <c r="Z146" s="10" t="s">
        <v>7</v>
      </c>
    </row>
    <row r="147" spans="1:26" ht="12.75">
      <c r="A147" s="22" t="s">
        <v>122</v>
      </c>
      <c r="C147" s="5">
        <f>SUM(C103:C145)</f>
        <v>3133369.377</v>
      </c>
      <c r="D147" s="5">
        <f aca="true" t="shared" si="12" ref="D147:K147">SUM(D103:D145)</f>
        <v>58573247.748528056</v>
      </c>
      <c r="E147" s="5">
        <f t="shared" si="12"/>
        <v>584309.0498944827</v>
      </c>
      <c r="F147" s="5">
        <f t="shared" si="12"/>
        <v>57988938.69863357</v>
      </c>
      <c r="G147" s="6">
        <f t="shared" si="12"/>
        <v>189666.6666666667</v>
      </c>
      <c r="H147" s="6">
        <f t="shared" si="12"/>
        <v>131511.12993358338</v>
      </c>
      <c r="I147" s="6">
        <f t="shared" si="12"/>
        <v>321177.79660025006</v>
      </c>
      <c r="J147" s="5">
        <f t="shared" si="12"/>
        <v>0</v>
      </c>
      <c r="K147" s="5">
        <f t="shared" si="12"/>
        <v>61443485.87223381</v>
      </c>
      <c r="L147" s="3"/>
      <c r="M147" s="5">
        <f>SUM(M103:M145)</f>
        <v>52000</v>
      </c>
      <c r="N147" s="3"/>
      <c r="O147" s="5">
        <f>SUM(O103:O145)</f>
        <v>9034455.138799895</v>
      </c>
      <c r="P147" s="3"/>
      <c r="Q147" s="5">
        <f>SUM(Q103:Q145)</f>
        <v>62776936.39611712</v>
      </c>
      <c r="R147" s="5">
        <f>SUM(R103:R145)</f>
        <v>63519704.62991001</v>
      </c>
      <c r="T147" s="5">
        <f>SUM(T103:T145)</f>
        <v>5536020</v>
      </c>
      <c r="U147" s="5">
        <f>SUM(U103:U145)</f>
        <v>8680</v>
      </c>
      <c r="V147" s="5">
        <f>SUM(V103:V145)</f>
        <v>199325</v>
      </c>
      <c r="W147" s="3"/>
      <c r="X147" s="11">
        <f>SUM(X103:X145)</f>
        <v>12820.25</v>
      </c>
      <c r="Y147" s="11">
        <f>SUM(Y103:Y145)</f>
        <v>12794.25</v>
      </c>
      <c r="Z147" s="11">
        <f>SUM(Z103:Z145)</f>
        <v>12734</v>
      </c>
    </row>
    <row r="148" spans="1:26" ht="12.75">
      <c r="A148" s="29" t="s">
        <v>7</v>
      </c>
      <c r="B148" s="4" t="s">
        <v>7</v>
      </c>
      <c r="C148" s="15" t="s">
        <v>7</v>
      </c>
      <c r="D148" s="14" t="s">
        <v>7</v>
      </c>
      <c r="E148" s="14" t="s">
        <v>7</v>
      </c>
      <c r="F148" s="14" t="s">
        <v>7</v>
      </c>
      <c r="G148" s="15" t="s">
        <v>7</v>
      </c>
      <c r="H148" s="15" t="s">
        <v>7</v>
      </c>
      <c r="I148" s="15" t="s">
        <v>7</v>
      </c>
      <c r="J148" s="14" t="s">
        <v>7</v>
      </c>
      <c r="K148" s="15" t="s">
        <v>7</v>
      </c>
      <c r="L148" s="3"/>
      <c r="M148" s="15" t="s">
        <v>7</v>
      </c>
      <c r="N148" s="3"/>
      <c r="O148" s="15" t="s">
        <v>7</v>
      </c>
      <c r="P148" s="3"/>
      <c r="Q148" s="15" t="s">
        <v>7</v>
      </c>
      <c r="R148" s="15" t="s">
        <v>7</v>
      </c>
      <c r="T148" s="15" t="s">
        <v>7</v>
      </c>
      <c r="U148" s="15" t="s">
        <v>7</v>
      </c>
      <c r="V148" s="15" t="s">
        <v>7</v>
      </c>
      <c r="W148" s="3"/>
      <c r="X148" s="10" t="s">
        <v>7</v>
      </c>
      <c r="Y148" s="10" t="s">
        <v>7</v>
      </c>
      <c r="Z148" s="10" t="s">
        <v>7</v>
      </c>
    </row>
    <row r="149" spans="1:26" ht="12.75">
      <c r="A149" s="22" t="s">
        <v>67</v>
      </c>
      <c r="C149" s="6"/>
      <c r="D149" s="5"/>
      <c r="E149" s="5"/>
      <c r="F149" s="5"/>
      <c r="G149" s="6"/>
      <c r="H149" s="6"/>
      <c r="I149" s="6"/>
      <c r="J149" s="5"/>
      <c r="K149" s="6"/>
      <c r="L149" s="3"/>
      <c r="M149" s="3"/>
      <c r="N149" s="3"/>
      <c r="O149" s="6"/>
      <c r="P149" s="3"/>
      <c r="Q149" s="6"/>
      <c r="R149" s="6"/>
      <c r="T149" s="6"/>
      <c r="U149" s="6"/>
      <c r="V149" s="6"/>
      <c r="W149" s="3"/>
      <c r="X149" s="12"/>
      <c r="Y149" s="12"/>
      <c r="Z149" s="12"/>
    </row>
    <row r="150" spans="1:26" ht="12.75">
      <c r="A150" s="22" t="s">
        <v>123</v>
      </c>
      <c r="C150" s="6"/>
      <c r="D150" s="5"/>
      <c r="E150" s="5"/>
      <c r="F150" s="5"/>
      <c r="G150" s="6"/>
      <c r="H150" s="6"/>
      <c r="I150" s="6"/>
      <c r="J150" s="5"/>
      <c r="K150" s="6"/>
      <c r="L150" s="3"/>
      <c r="M150" s="3"/>
      <c r="N150" s="3"/>
      <c r="O150" s="6"/>
      <c r="P150" s="3"/>
      <c r="Q150" s="6"/>
      <c r="R150" s="6"/>
      <c r="T150" s="6"/>
      <c r="U150" s="6"/>
      <c r="V150" s="6"/>
      <c r="W150" s="3"/>
      <c r="X150" s="12"/>
      <c r="Y150" s="12"/>
      <c r="Z150" s="12"/>
    </row>
    <row r="151" spans="1:28" ht="12.75">
      <c r="A151" s="22" t="s">
        <v>124</v>
      </c>
      <c r="B151" s="3">
        <v>3413956</v>
      </c>
      <c r="C151" s="5">
        <v>142200.44999999998</v>
      </c>
      <c r="D151" s="5">
        <v>1610926.8</v>
      </c>
      <c r="E151" s="5">
        <v>18978.72</v>
      </c>
      <c r="F151" s="5">
        <f>SUM(D151-E151)</f>
        <v>1591948.08</v>
      </c>
      <c r="G151" s="5"/>
      <c r="H151" s="5"/>
      <c r="I151" s="6">
        <f>SUM(G151:H151)</f>
        <v>0</v>
      </c>
      <c r="J151" s="5">
        <v>0</v>
      </c>
      <c r="K151" s="6">
        <f>SUM(C151,F151,I151,J151)</f>
        <v>1734148.53</v>
      </c>
      <c r="L151" s="3"/>
      <c r="M151" s="3"/>
      <c r="N151" s="3"/>
      <c r="O151" s="5">
        <v>235718.04165036973</v>
      </c>
      <c r="P151" s="3"/>
      <c r="Q151" s="6">
        <v>1833084.1913021076</v>
      </c>
      <c r="R151" s="6">
        <v>1862259.2313021077</v>
      </c>
      <c r="T151" s="5">
        <v>48420</v>
      </c>
      <c r="U151" s="5">
        <v>930</v>
      </c>
      <c r="V151" s="5">
        <v>18760</v>
      </c>
      <c r="W151" s="3"/>
      <c r="X151" s="35">
        <v>427</v>
      </c>
      <c r="Y151" s="36">
        <v>425</v>
      </c>
      <c r="Z151" s="36">
        <v>425</v>
      </c>
      <c r="AB151" s="5"/>
    </row>
    <row r="152" spans="1:28" ht="12.75">
      <c r="A152" s="22" t="s">
        <v>125</v>
      </c>
      <c r="B152" s="3">
        <v>3413964</v>
      </c>
      <c r="C152" s="5">
        <v>69580.06499999999</v>
      </c>
      <c r="D152" s="5">
        <v>1088771.0548615202</v>
      </c>
      <c r="E152" s="5">
        <v>7954.84</v>
      </c>
      <c r="F152" s="5">
        <f>SUM(D152-E152)</f>
        <v>1080816.21486152</v>
      </c>
      <c r="G152" s="5"/>
      <c r="H152" s="5"/>
      <c r="I152" s="6">
        <f>SUM(G152:H152)</f>
        <v>0</v>
      </c>
      <c r="J152" s="5">
        <v>0</v>
      </c>
      <c r="K152" s="6">
        <f>SUM(C152,F152,I152,J152)</f>
        <v>1150396.27986152</v>
      </c>
      <c r="L152" s="3"/>
      <c r="M152" s="3"/>
      <c r="N152" s="3"/>
      <c r="O152" s="5">
        <v>122613.61261597926</v>
      </c>
      <c r="P152" s="3"/>
      <c r="Q152" s="6">
        <v>1179862.7588651287</v>
      </c>
      <c r="R152" s="6">
        <v>1186429.8112868879</v>
      </c>
      <c r="T152" s="5">
        <v>123740</v>
      </c>
      <c r="U152" s="5">
        <v>0</v>
      </c>
      <c r="V152" s="5">
        <v>0</v>
      </c>
      <c r="W152" s="3"/>
      <c r="X152" s="35">
        <v>169</v>
      </c>
      <c r="Y152" s="36">
        <v>171</v>
      </c>
      <c r="Z152" s="36">
        <v>169</v>
      </c>
      <c r="AB152" s="5"/>
    </row>
    <row r="153" spans="1:26" ht="12.75">
      <c r="A153" s="22"/>
      <c r="C153" s="6"/>
      <c r="D153" s="5"/>
      <c r="E153" s="5"/>
      <c r="F153" s="5"/>
      <c r="G153" s="6"/>
      <c r="H153" s="6"/>
      <c r="I153" s="6"/>
      <c r="J153" s="5"/>
      <c r="K153" s="6"/>
      <c r="L153" s="3"/>
      <c r="M153" s="3"/>
      <c r="N153" s="3"/>
      <c r="O153" s="6"/>
      <c r="P153" s="3"/>
      <c r="Q153" s="6"/>
      <c r="R153" s="6"/>
      <c r="W153" s="3"/>
      <c r="X153" s="12"/>
      <c r="Y153" s="12"/>
      <c r="Z153" s="12"/>
    </row>
    <row r="154" spans="1:26" ht="12.75">
      <c r="A154" s="22" t="s">
        <v>67</v>
      </c>
      <c r="C154" s="6"/>
      <c r="D154" s="5"/>
      <c r="E154" s="5"/>
      <c r="F154" s="5"/>
      <c r="G154" s="6"/>
      <c r="H154" s="6"/>
      <c r="I154" s="6"/>
      <c r="J154" s="5"/>
      <c r="K154" s="6"/>
      <c r="L154" s="3"/>
      <c r="M154" s="3"/>
      <c r="N154" s="3"/>
      <c r="O154" s="6"/>
      <c r="P154" s="3"/>
      <c r="Q154" s="6"/>
      <c r="R154" s="6"/>
      <c r="W154" s="3"/>
      <c r="X154" s="12"/>
      <c r="Y154" s="12"/>
      <c r="Z154" s="12"/>
    </row>
    <row r="155" spans="1:26" ht="12.75">
      <c r="A155" s="22" t="s">
        <v>126</v>
      </c>
      <c r="C155" s="6"/>
      <c r="D155" s="5"/>
      <c r="E155" s="5"/>
      <c r="F155" s="5"/>
      <c r="G155" s="6"/>
      <c r="H155" s="6"/>
      <c r="I155" s="6"/>
      <c r="J155" s="5"/>
      <c r="K155" s="6"/>
      <c r="L155" s="3"/>
      <c r="M155" s="3"/>
      <c r="N155" s="3"/>
      <c r="O155" s="6"/>
      <c r="P155" s="3"/>
      <c r="Q155" s="6"/>
      <c r="R155" s="6"/>
      <c r="T155" s="6"/>
      <c r="U155" s="6"/>
      <c r="V155" s="6"/>
      <c r="W155" s="3"/>
      <c r="X155" s="12"/>
      <c r="Y155" s="12"/>
      <c r="Z155" s="12"/>
    </row>
    <row r="156" spans="1:28" ht="12.75">
      <c r="A156" s="22" t="s">
        <v>127</v>
      </c>
      <c r="B156" s="3">
        <v>3415200</v>
      </c>
      <c r="C156" s="5">
        <v>0</v>
      </c>
      <c r="D156" s="5">
        <v>1663212.48955723</v>
      </c>
      <c r="E156" s="5">
        <v>18892.47</v>
      </c>
      <c r="F156" s="5">
        <f>SUM(D156-E156)</f>
        <v>1644320.01955723</v>
      </c>
      <c r="G156" s="5"/>
      <c r="H156" s="5"/>
      <c r="I156" s="6">
        <f>SUM(G156:H156)</f>
        <v>0</v>
      </c>
      <c r="J156" s="5">
        <v>0</v>
      </c>
      <c r="K156" s="6">
        <f>SUM(C156,F156,I156,J156)</f>
        <v>1644320.01955723</v>
      </c>
      <c r="L156" s="3"/>
      <c r="M156" s="3"/>
      <c r="N156" s="3"/>
      <c r="O156" s="5">
        <v>279686.06651224813</v>
      </c>
      <c r="P156" s="3"/>
      <c r="Q156" s="6">
        <v>1721296.9395976334</v>
      </c>
      <c r="R156" s="6">
        <v>1750984.1298888228</v>
      </c>
      <c r="T156" s="5">
        <v>24210</v>
      </c>
      <c r="U156" s="5">
        <v>0</v>
      </c>
      <c r="V156" s="5">
        <v>9380</v>
      </c>
      <c r="W156" s="3"/>
      <c r="X156" s="35">
        <v>427</v>
      </c>
      <c r="Y156" s="36">
        <v>423</v>
      </c>
      <c r="Z156" s="36">
        <v>423</v>
      </c>
      <c r="AB156" s="5"/>
    </row>
    <row r="157" spans="1:26" ht="12.75">
      <c r="A157" s="29" t="s">
        <v>7</v>
      </c>
      <c r="B157" s="4" t="s">
        <v>7</v>
      </c>
      <c r="C157" s="15" t="s">
        <v>7</v>
      </c>
      <c r="D157" s="14" t="s">
        <v>7</v>
      </c>
      <c r="E157" s="14" t="s">
        <v>7</v>
      </c>
      <c r="F157" s="14" t="s">
        <v>7</v>
      </c>
      <c r="G157" s="15" t="s">
        <v>7</v>
      </c>
      <c r="H157" s="15" t="s">
        <v>7</v>
      </c>
      <c r="I157" s="15" t="s">
        <v>7</v>
      </c>
      <c r="J157" s="14" t="s">
        <v>7</v>
      </c>
      <c r="K157" s="15" t="s">
        <v>7</v>
      </c>
      <c r="L157" s="3"/>
      <c r="M157" s="15" t="s">
        <v>7</v>
      </c>
      <c r="N157" s="3"/>
      <c r="O157" s="15" t="s">
        <v>7</v>
      </c>
      <c r="P157" s="3"/>
      <c r="Q157" s="15" t="s">
        <v>7</v>
      </c>
      <c r="R157" s="15" t="s">
        <v>7</v>
      </c>
      <c r="T157" s="15" t="s">
        <v>7</v>
      </c>
      <c r="U157" s="15" t="s">
        <v>7</v>
      </c>
      <c r="V157" s="15" t="s">
        <v>7</v>
      </c>
      <c r="W157" s="3"/>
      <c r="X157" s="10" t="s">
        <v>7</v>
      </c>
      <c r="Y157" s="10" t="s">
        <v>7</v>
      </c>
      <c r="Z157" s="10" t="s">
        <v>7</v>
      </c>
    </row>
    <row r="158" spans="1:26" ht="12.75">
      <c r="A158" s="22" t="s">
        <v>180</v>
      </c>
      <c r="C158" s="5">
        <f aca="true" t="shared" si="13" ref="C158:K158">SUM(C21,C81,C90,C99,C147,C151,C152,C156)</f>
        <v>12173627.615958067</v>
      </c>
      <c r="D158" s="5">
        <f t="shared" si="13"/>
        <v>160992524.3918101</v>
      </c>
      <c r="E158" s="5">
        <f t="shared" si="13"/>
        <v>1594065.8004540026</v>
      </c>
      <c r="F158" s="5">
        <f t="shared" si="13"/>
        <v>159398458.59135607</v>
      </c>
      <c r="G158" s="6">
        <f t="shared" si="13"/>
        <v>1243999.6666666667</v>
      </c>
      <c r="H158" s="6">
        <f t="shared" si="13"/>
        <v>1072153.1259853186</v>
      </c>
      <c r="I158" s="6">
        <f t="shared" si="13"/>
        <v>2316152.7926519853</v>
      </c>
      <c r="J158" s="5">
        <f t="shared" si="13"/>
        <v>0</v>
      </c>
      <c r="K158" s="5">
        <f t="shared" si="13"/>
        <v>173888238.9999661</v>
      </c>
      <c r="L158" s="3"/>
      <c r="M158" s="5">
        <f>SUM(M21,M81,M90,M99,M147,M151,M152,M156)</f>
        <v>416000</v>
      </c>
      <c r="N158" s="3"/>
      <c r="O158" s="5">
        <f>SUM(O21,O81,O90,O99,O147,O151,O152,O156)</f>
        <v>24345434.279952258</v>
      </c>
      <c r="P158" s="3"/>
      <c r="Q158" s="5">
        <f>SUM(Q21,Q81,Q90,Q99,Q147,Q151,Q152,Q156)</f>
        <v>179260638.42865357</v>
      </c>
      <c r="R158" s="5">
        <f>SUM(R21,R81,R90,R99,R147,R151,R152,R156)</f>
        <v>182816974.20835274</v>
      </c>
      <c r="T158" s="5">
        <f>SUM(T21,T81,T90,T99,T147,T151,T152,T156)</f>
        <v>15507177.5</v>
      </c>
      <c r="U158" s="5">
        <f>SUM(U21,U81,U90,U99,U147,U151,U152,U156)</f>
        <v>29760</v>
      </c>
      <c r="V158" s="5">
        <f>SUM(V21,V81,V90,V99,V147,V151,V152,V156)</f>
        <v>684740</v>
      </c>
      <c r="W158" s="3"/>
      <c r="X158" s="11">
        <f>SUM(X21,X81,X90,X99,X147,X151,X152,X156)</f>
        <v>34887.916666666664</v>
      </c>
      <c r="Y158" s="11">
        <f>SUM(Y21,Y81,Y90,Y99,Y147,Y151,Y152,Y156)</f>
        <v>35183.92</v>
      </c>
      <c r="Z158" s="11">
        <f>SUM(Z21,Z81,Z90,Z99,Z147,Z151,Z152,Z156)</f>
        <v>35344</v>
      </c>
    </row>
    <row r="159" spans="1:26" ht="12.75">
      <c r="A159" s="29" t="s">
        <v>7</v>
      </c>
      <c r="B159" s="4" t="s">
        <v>7</v>
      </c>
      <c r="C159" s="15" t="s">
        <v>7</v>
      </c>
      <c r="D159" s="14" t="s">
        <v>7</v>
      </c>
      <c r="E159" s="14" t="s">
        <v>7</v>
      </c>
      <c r="F159" s="14" t="s">
        <v>7</v>
      </c>
      <c r="G159" s="15" t="s">
        <v>7</v>
      </c>
      <c r="H159" s="15" t="s">
        <v>7</v>
      </c>
      <c r="I159" s="15" t="s">
        <v>7</v>
      </c>
      <c r="J159" s="14" t="s">
        <v>7</v>
      </c>
      <c r="K159" s="15" t="s">
        <v>7</v>
      </c>
      <c r="L159" s="3"/>
      <c r="M159" s="15" t="s">
        <v>7</v>
      </c>
      <c r="N159" s="3"/>
      <c r="O159" s="15" t="s">
        <v>7</v>
      </c>
      <c r="P159" s="3"/>
      <c r="Q159" s="15" t="s">
        <v>7</v>
      </c>
      <c r="R159" s="15" t="s">
        <v>7</v>
      </c>
      <c r="T159" s="15" t="s">
        <v>7</v>
      </c>
      <c r="U159" s="15" t="s">
        <v>7</v>
      </c>
      <c r="V159" s="15" t="s">
        <v>7</v>
      </c>
      <c r="W159" s="3"/>
      <c r="X159" s="10" t="s">
        <v>7</v>
      </c>
      <c r="Y159" s="10" t="s">
        <v>7</v>
      </c>
      <c r="Z159" s="10" t="s">
        <v>7</v>
      </c>
    </row>
    <row r="160" spans="1:16" ht="12.75">
      <c r="A160" s="22" t="s">
        <v>128</v>
      </c>
      <c r="D160" s="5"/>
      <c r="E160" s="5"/>
      <c r="F160" s="5"/>
      <c r="G160" s="6"/>
      <c r="H160" s="6"/>
      <c r="I160" s="6"/>
      <c r="J160" s="5"/>
      <c r="K160" s="5"/>
      <c r="L160" s="3"/>
      <c r="M160" s="3"/>
      <c r="N160" s="3"/>
      <c r="P160" s="3"/>
    </row>
    <row r="161" spans="1:16" ht="12.75">
      <c r="A161" s="22"/>
      <c r="D161" s="5"/>
      <c r="E161" s="5"/>
      <c r="F161" s="5"/>
      <c r="G161" s="6"/>
      <c r="H161" s="6"/>
      <c r="I161" s="6"/>
      <c r="J161" s="5"/>
      <c r="K161" s="5"/>
      <c r="L161" s="3"/>
      <c r="M161" s="3"/>
      <c r="N161" s="3"/>
      <c r="P161" s="3"/>
    </row>
    <row r="162" spans="1:34" ht="12.75" customHeight="1">
      <c r="A162" s="22" t="s">
        <v>129</v>
      </c>
      <c r="B162" s="3">
        <v>3414421</v>
      </c>
      <c r="C162" s="6">
        <v>0</v>
      </c>
      <c r="D162" s="5">
        <v>8501324.715764146</v>
      </c>
      <c r="E162" s="5">
        <v>27308.01</v>
      </c>
      <c r="F162" s="5">
        <f aca="true" t="shared" si="14" ref="F162:F167">SUM(D162-E162)</f>
        <v>8474016.705764147</v>
      </c>
      <c r="G162" s="5">
        <f>12500-M162</f>
        <v>7500</v>
      </c>
      <c r="H162" s="5">
        <v>1172</v>
      </c>
      <c r="I162" s="6">
        <f aca="true" t="shared" si="15" ref="I162:I167">SUM(G162:H162)</f>
        <v>8672</v>
      </c>
      <c r="J162" s="6">
        <v>1397636</v>
      </c>
      <c r="K162" s="6">
        <f aca="true" t="shared" si="16" ref="K162:K167">SUM(C162,F162,I162,J162)</f>
        <v>9880324.705764147</v>
      </c>
      <c r="L162" s="3"/>
      <c r="M162" s="6">
        <f>3*4000/12*5</f>
        <v>5000</v>
      </c>
      <c r="N162" s="3"/>
      <c r="O162" s="5">
        <v>1098823.7581821303</v>
      </c>
      <c r="P162" s="3"/>
      <c r="Q162" s="6">
        <v>9872466.81729619</v>
      </c>
      <c r="R162" s="6">
        <v>10216265.54867353</v>
      </c>
      <c r="T162" s="5">
        <v>818435</v>
      </c>
      <c r="U162" s="5">
        <v>1550</v>
      </c>
      <c r="V162" s="5">
        <v>7035</v>
      </c>
      <c r="W162" s="3"/>
      <c r="X162" s="35">
        <v>1307</v>
      </c>
      <c r="Y162" s="36">
        <v>1311</v>
      </c>
      <c r="Z162" s="36">
        <v>1340</v>
      </c>
      <c r="AB162" s="5"/>
      <c r="AC162" s="5"/>
      <c r="AD162" s="5"/>
      <c r="AF162" s="5"/>
      <c r="AG162" s="5"/>
      <c r="AH162" s="5"/>
    </row>
    <row r="163" spans="1:34" ht="12.75">
      <c r="A163" s="22" t="s">
        <v>130</v>
      </c>
      <c r="B163" s="3">
        <v>3414425</v>
      </c>
      <c r="C163" s="6">
        <v>0</v>
      </c>
      <c r="D163" s="5">
        <v>6427045.118177797</v>
      </c>
      <c r="E163" s="5">
        <v>21111.26</v>
      </c>
      <c r="F163" s="5">
        <f t="shared" si="14"/>
        <v>6405933.858177797</v>
      </c>
      <c r="G163" s="5"/>
      <c r="H163" s="5"/>
      <c r="I163" s="6">
        <f t="shared" si="15"/>
        <v>0</v>
      </c>
      <c r="J163" s="6">
        <v>1302010</v>
      </c>
      <c r="K163" s="6">
        <f t="shared" si="16"/>
        <v>7707943.858177797</v>
      </c>
      <c r="L163" s="3"/>
      <c r="M163" s="6"/>
      <c r="N163" s="3"/>
      <c r="O163" s="5">
        <v>893997.2597965591</v>
      </c>
      <c r="P163" s="3"/>
      <c r="Q163" s="6">
        <v>7907346.727388117</v>
      </c>
      <c r="R163" s="6">
        <v>8112387.109385433</v>
      </c>
      <c r="T163" s="5">
        <v>620750</v>
      </c>
      <c r="U163" s="5">
        <v>620</v>
      </c>
      <c r="V163" s="5">
        <v>0</v>
      </c>
      <c r="W163" s="3"/>
      <c r="X163" s="35">
        <v>982</v>
      </c>
      <c r="Y163" s="36">
        <v>991</v>
      </c>
      <c r="Z163" s="36">
        <v>1004</v>
      </c>
      <c r="AB163" s="5"/>
      <c r="AC163" s="5"/>
      <c r="AD163" s="5"/>
      <c r="AF163" s="5"/>
      <c r="AG163" s="5"/>
      <c r="AH163" s="5"/>
    </row>
    <row r="164" spans="1:28" ht="12.75">
      <c r="A164" s="22" t="s">
        <v>131</v>
      </c>
      <c r="B164" s="3">
        <v>3414427</v>
      </c>
      <c r="C164" s="6">
        <v>0</v>
      </c>
      <c r="D164" s="5">
        <v>7456538.656039176</v>
      </c>
      <c r="E164" s="5">
        <v>25148.8</v>
      </c>
      <c r="F164" s="5">
        <f t="shared" si="14"/>
        <v>7431389.856039176</v>
      </c>
      <c r="G164" s="5"/>
      <c r="H164" s="5"/>
      <c r="I164" s="6">
        <f t="shared" si="15"/>
        <v>0</v>
      </c>
      <c r="J164" s="6">
        <v>900134</v>
      </c>
      <c r="K164" s="6">
        <f t="shared" si="16"/>
        <v>8331523.856039176</v>
      </c>
      <c r="L164" s="3"/>
      <c r="M164" s="3"/>
      <c r="N164" s="3"/>
      <c r="O164" s="5">
        <v>1019185.9688208092</v>
      </c>
      <c r="P164" s="3"/>
      <c r="Q164" s="6">
        <v>8654698.612681374</v>
      </c>
      <c r="R164" s="6">
        <v>8827099.587845542</v>
      </c>
      <c r="T164" s="5">
        <v>435480</v>
      </c>
      <c r="U164" s="5">
        <v>2170</v>
      </c>
      <c r="V164" s="5">
        <v>4690</v>
      </c>
      <c r="W164" s="3"/>
      <c r="X164" s="35">
        <v>1285</v>
      </c>
      <c r="Y164" s="36">
        <v>1312</v>
      </c>
      <c r="Z164" s="36">
        <v>1318</v>
      </c>
      <c r="AB164" s="5"/>
    </row>
    <row r="165" spans="1:28" ht="12.75">
      <c r="A165" s="22" t="s">
        <v>132</v>
      </c>
      <c r="B165" s="3">
        <v>3414420</v>
      </c>
      <c r="C165" s="6">
        <v>0</v>
      </c>
      <c r="D165" s="5">
        <v>5112976.678637935</v>
      </c>
      <c r="E165" s="5">
        <v>16571.77</v>
      </c>
      <c r="F165" s="5">
        <f t="shared" si="14"/>
        <v>5096404.908637935</v>
      </c>
      <c r="G165" s="5"/>
      <c r="H165" s="5"/>
      <c r="I165" s="6">
        <f t="shared" si="15"/>
        <v>0</v>
      </c>
      <c r="J165" s="6">
        <v>0</v>
      </c>
      <c r="K165" s="6">
        <f t="shared" si="16"/>
        <v>5096404.908637935</v>
      </c>
      <c r="L165" s="3"/>
      <c r="M165" s="3"/>
      <c r="N165" s="3"/>
      <c r="O165" s="5">
        <v>660431.9791580834</v>
      </c>
      <c r="P165" s="3"/>
      <c r="Q165" s="6">
        <v>5349993.032323934</v>
      </c>
      <c r="R165" s="6">
        <v>5549143.084985804</v>
      </c>
      <c r="T165" s="5">
        <v>424020</v>
      </c>
      <c r="U165" s="5">
        <v>1550</v>
      </c>
      <c r="V165" s="5">
        <v>14070</v>
      </c>
      <c r="W165" s="3"/>
      <c r="X165" s="35">
        <v>814</v>
      </c>
      <c r="Y165" s="36">
        <v>840</v>
      </c>
      <c r="Z165" s="36">
        <v>857</v>
      </c>
      <c r="AB165" s="5"/>
    </row>
    <row r="166" spans="1:28" ht="12.75">
      <c r="A166" s="22" t="s">
        <v>133</v>
      </c>
      <c r="B166" s="3">
        <v>3414429</v>
      </c>
      <c r="C166" s="6">
        <v>0</v>
      </c>
      <c r="D166" s="5">
        <v>5542773.049122732</v>
      </c>
      <c r="E166" s="5">
        <v>17505.199999999997</v>
      </c>
      <c r="F166" s="5">
        <f t="shared" si="14"/>
        <v>5525267.849122732</v>
      </c>
      <c r="G166" s="5"/>
      <c r="H166" s="5"/>
      <c r="I166" s="6">
        <f t="shared" si="15"/>
        <v>0</v>
      </c>
      <c r="J166" s="6">
        <v>652011.6666666666</v>
      </c>
      <c r="K166" s="6">
        <f t="shared" si="16"/>
        <v>6177279.515789399</v>
      </c>
      <c r="L166" s="3"/>
      <c r="M166" s="3"/>
      <c r="N166" s="3"/>
      <c r="O166" s="5">
        <v>735447.1356502273</v>
      </c>
      <c r="P166" s="3"/>
      <c r="Q166" s="6">
        <v>6504143.522789098</v>
      </c>
      <c r="R166" s="6">
        <v>6938535.063727108</v>
      </c>
      <c r="T166" s="5">
        <v>477977.5</v>
      </c>
      <c r="U166" s="5">
        <v>1550</v>
      </c>
      <c r="V166" s="5">
        <v>14070</v>
      </c>
      <c r="W166" s="3"/>
      <c r="X166" s="35">
        <v>840</v>
      </c>
      <c r="Y166" s="36">
        <v>867</v>
      </c>
      <c r="Z166" s="36">
        <v>919</v>
      </c>
      <c r="AB166" s="5"/>
    </row>
    <row r="167" spans="1:28" ht="12.75">
      <c r="A167" s="22" t="s">
        <v>134</v>
      </c>
      <c r="B167" s="3">
        <v>3414404</v>
      </c>
      <c r="C167" s="6">
        <v>0</v>
      </c>
      <c r="D167" s="5">
        <v>5206983.740548395</v>
      </c>
      <c r="E167" s="5">
        <v>17038.7</v>
      </c>
      <c r="F167" s="5">
        <f t="shared" si="14"/>
        <v>5189945.040548394</v>
      </c>
      <c r="G167" s="5"/>
      <c r="H167" s="5"/>
      <c r="I167" s="6">
        <f t="shared" si="15"/>
        <v>0</v>
      </c>
      <c r="J167" s="6">
        <v>347635</v>
      </c>
      <c r="K167" s="6">
        <f t="shared" si="16"/>
        <v>5537580.040548394</v>
      </c>
      <c r="L167" s="3"/>
      <c r="M167" s="3"/>
      <c r="N167" s="3"/>
      <c r="O167" s="5">
        <v>663332.8098298179</v>
      </c>
      <c r="P167" s="3"/>
      <c r="Q167" s="6">
        <v>6038242.764110755</v>
      </c>
      <c r="R167" s="6">
        <v>6464958.677725302</v>
      </c>
      <c r="T167" s="5">
        <v>445985</v>
      </c>
      <c r="U167" s="5">
        <v>0</v>
      </c>
      <c r="V167" s="5">
        <v>2345</v>
      </c>
      <c r="W167" s="3"/>
      <c r="X167" s="35">
        <v>815</v>
      </c>
      <c r="Y167" s="36">
        <v>884</v>
      </c>
      <c r="Z167" s="36">
        <v>937</v>
      </c>
      <c r="AB167" s="5"/>
    </row>
    <row r="168" spans="1:26" ht="12.75">
      <c r="A168" s="29" t="s">
        <v>7</v>
      </c>
      <c r="B168" s="4" t="s">
        <v>7</v>
      </c>
      <c r="C168" s="15" t="s">
        <v>7</v>
      </c>
      <c r="D168" s="14" t="s">
        <v>7</v>
      </c>
      <c r="E168" s="14" t="s">
        <v>7</v>
      </c>
      <c r="F168" s="14" t="s">
        <v>7</v>
      </c>
      <c r="G168" s="15" t="s">
        <v>7</v>
      </c>
      <c r="H168" s="15" t="s">
        <v>7</v>
      </c>
      <c r="I168" s="15" t="s">
        <v>7</v>
      </c>
      <c r="J168" s="15" t="s">
        <v>7</v>
      </c>
      <c r="K168" s="15" t="s">
        <v>7</v>
      </c>
      <c r="L168" s="3"/>
      <c r="M168" s="15" t="s">
        <v>7</v>
      </c>
      <c r="N168" s="3"/>
      <c r="O168" s="15" t="s">
        <v>7</v>
      </c>
      <c r="P168" s="3"/>
      <c r="Q168" s="15" t="s">
        <v>7</v>
      </c>
      <c r="R168" s="15" t="s">
        <v>7</v>
      </c>
      <c r="T168" s="15" t="s">
        <v>7</v>
      </c>
      <c r="U168" s="15" t="s">
        <v>7</v>
      </c>
      <c r="V168" s="15" t="s">
        <v>7</v>
      </c>
      <c r="W168" s="3"/>
      <c r="X168" s="10" t="s">
        <v>7</v>
      </c>
      <c r="Y168" s="10" t="s">
        <v>7</v>
      </c>
      <c r="Z168" s="10" t="s">
        <v>7</v>
      </c>
    </row>
    <row r="169" spans="1:26" ht="12.75">
      <c r="A169" s="22" t="s">
        <v>135</v>
      </c>
      <c r="C169" s="5">
        <f>SUM(C162:C167)</f>
        <v>0</v>
      </c>
      <c r="D169" s="5">
        <f aca="true" t="shared" si="17" ref="D169:K169">SUM(D162:D167)</f>
        <v>38247641.958290175</v>
      </c>
      <c r="E169" s="5">
        <f t="shared" si="17"/>
        <v>124683.73999999999</v>
      </c>
      <c r="F169" s="5">
        <f t="shared" si="17"/>
        <v>38122958.21829018</v>
      </c>
      <c r="G169" s="6">
        <f t="shared" si="17"/>
        <v>7500</v>
      </c>
      <c r="H169" s="6">
        <f t="shared" si="17"/>
        <v>1172</v>
      </c>
      <c r="I169" s="6">
        <f t="shared" si="17"/>
        <v>8672</v>
      </c>
      <c r="J169" s="5">
        <f>SUM(J162:J167)</f>
        <v>4599426.666666667</v>
      </c>
      <c r="K169" s="5">
        <f t="shared" si="17"/>
        <v>42731056.884956844</v>
      </c>
      <c r="L169" s="3"/>
      <c r="M169" s="5">
        <f>SUM(M162:M167)</f>
        <v>5000</v>
      </c>
      <c r="N169" s="3"/>
      <c r="O169" s="5">
        <f>SUM(O162:O167)</f>
        <v>5071218.911437627</v>
      </c>
      <c r="P169" s="3"/>
      <c r="Q169" s="5">
        <f>SUM(Q162:Q167)</f>
        <v>44326891.47658947</v>
      </c>
      <c r="R169" s="5">
        <f>SUM(R162:R167)</f>
        <v>46108389.072342716</v>
      </c>
      <c r="T169" s="5">
        <f>SUM(T162:T167)</f>
        <v>3222647.5</v>
      </c>
      <c r="U169" s="5">
        <f>SUM(U162:U167)</f>
        <v>7440</v>
      </c>
      <c r="V169" s="5">
        <f>SUM(V162:V167)</f>
        <v>42210</v>
      </c>
      <c r="W169" s="3"/>
      <c r="X169" s="11">
        <f>SUM(X162:X167)</f>
        <v>6043</v>
      </c>
      <c r="Y169" s="11">
        <f>SUM(Y162:Y167)</f>
        <v>6205</v>
      </c>
      <c r="Z169" s="11">
        <f>SUM(Z162:Z167)</f>
        <v>6375</v>
      </c>
    </row>
    <row r="170" spans="1:26" ht="12.75">
      <c r="A170" s="29" t="s">
        <v>7</v>
      </c>
      <c r="B170" s="4" t="s">
        <v>7</v>
      </c>
      <c r="C170" s="15" t="s">
        <v>7</v>
      </c>
      <c r="D170" s="14" t="s">
        <v>7</v>
      </c>
      <c r="E170" s="14" t="s">
        <v>7</v>
      </c>
      <c r="F170" s="14" t="s">
        <v>7</v>
      </c>
      <c r="G170" s="15" t="s">
        <v>7</v>
      </c>
      <c r="H170" s="15" t="s">
        <v>7</v>
      </c>
      <c r="I170" s="15" t="s">
        <v>7</v>
      </c>
      <c r="J170" s="15" t="s">
        <v>7</v>
      </c>
      <c r="K170" s="15" t="s">
        <v>7</v>
      </c>
      <c r="L170" s="3"/>
      <c r="M170" s="15" t="s">
        <v>7</v>
      </c>
      <c r="N170" s="3"/>
      <c r="O170" s="15" t="s">
        <v>7</v>
      </c>
      <c r="P170" s="3"/>
      <c r="Q170" s="15" t="s">
        <v>7</v>
      </c>
      <c r="R170" s="15" t="s">
        <v>7</v>
      </c>
      <c r="T170" s="15" t="s">
        <v>7</v>
      </c>
      <c r="U170" s="15" t="s">
        <v>7</v>
      </c>
      <c r="V170" s="15" t="s">
        <v>7</v>
      </c>
      <c r="W170" s="3"/>
      <c r="X170" s="10" t="s">
        <v>7</v>
      </c>
      <c r="Y170" s="10" t="s">
        <v>7</v>
      </c>
      <c r="Z170" s="10" t="s">
        <v>7</v>
      </c>
    </row>
    <row r="171" spans="1:26" ht="12.75">
      <c r="A171" s="22" t="s">
        <v>136</v>
      </c>
      <c r="C171" s="6"/>
      <c r="D171" s="5"/>
      <c r="E171" s="5"/>
      <c r="F171" s="5"/>
      <c r="G171" s="6"/>
      <c r="H171" s="6"/>
      <c r="I171" s="6"/>
      <c r="J171" s="6"/>
      <c r="K171" s="6"/>
      <c r="L171" s="3"/>
      <c r="M171" s="3"/>
      <c r="N171" s="3"/>
      <c r="O171" s="6"/>
      <c r="P171" s="3"/>
      <c r="Q171" s="6"/>
      <c r="R171" s="6"/>
      <c r="T171" s="6"/>
      <c r="U171" s="6"/>
      <c r="V171" s="6"/>
      <c r="W171" s="3"/>
      <c r="X171" s="12"/>
      <c r="Y171" s="12"/>
      <c r="Z171" s="12"/>
    </row>
    <row r="172" spans="1:26" ht="12.75">
      <c r="A172" s="22" t="s">
        <v>137</v>
      </c>
      <c r="C172" s="6"/>
      <c r="D172" s="5"/>
      <c r="E172" s="5"/>
      <c r="F172" s="5"/>
      <c r="G172" s="6"/>
      <c r="H172" s="6"/>
      <c r="I172" s="6"/>
      <c r="J172" s="6"/>
      <c r="K172" s="6"/>
      <c r="L172" s="3"/>
      <c r="M172" s="3"/>
      <c r="N172" s="3"/>
      <c r="O172" s="6"/>
      <c r="P172" s="3"/>
      <c r="Q172" s="6"/>
      <c r="R172" s="6"/>
      <c r="T172" s="6"/>
      <c r="U172" s="6"/>
      <c r="V172" s="6"/>
      <c r="W172" s="3"/>
      <c r="X172" s="12"/>
      <c r="Y172" s="12"/>
      <c r="Z172" s="12"/>
    </row>
    <row r="173" spans="1:28" ht="12.75">
      <c r="A173" s="22" t="s">
        <v>138</v>
      </c>
      <c r="B173" s="3">
        <v>3414781</v>
      </c>
      <c r="C173" s="6">
        <v>0</v>
      </c>
      <c r="D173" s="5">
        <v>4179091.0629618755</v>
      </c>
      <c r="E173" s="5">
        <v>14608.182770270272</v>
      </c>
      <c r="F173" s="5">
        <f>SUM(D173-E173)</f>
        <v>4164482.880191605</v>
      </c>
      <c r="G173" s="5"/>
      <c r="H173" s="5"/>
      <c r="I173" s="6">
        <f>SUM(G173:H173)</f>
        <v>0</v>
      </c>
      <c r="J173" s="6">
        <v>693693</v>
      </c>
      <c r="K173" s="6">
        <f>SUM(C173,F173,I173,J173)</f>
        <v>4858175.880191606</v>
      </c>
      <c r="L173" s="3"/>
      <c r="M173" s="3"/>
      <c r="N173" s="3"/>
      <c r="O173" s="5">
        <v>504620.34461061296</v>
      </c>
      <c r="P173" s="3"/>
      <c r="Q173" s="6">
        <v>5206671.5777244605</v>
      </c>
      <c r="R173" s="6">
        <v>5560677.760467691</v>
      </c>
      <c r="T173" s="5">
        <v>178585</v>
      </c>
      <c r="U173" s="5">
        <v>2170</v>
      </c>
      <c r="V173" s="5">
        <v>7035</v>
      </c>
      <c r="W173" s="3"/>
      <c r="X173" s="35">
        <v>757.5</v>
      </c>
      <c r="Y173" s="36">
        <v>802.5</v>
      </c>
      <c r="Z173" s="36">
        <v>852.5</v>
      </c>
      <c r="AB173" s="5"/>
    </row>
    <row r="174" spans="1:28" ht="12.75">
      <c r="A174" s="22" t="s">
        <v>139</v>
      </c>
      <c r="B174" s="3">
        <v>3415403</v>
      </c>
      <c r="C174" s="6">
        <v>0</v>
      </c>
      <c r="D174" s="5">
        <v>4374242.360983199</v>
      </c>
      <c r="E174" s="5">
        <v>15343.329999999998</v>
      </c>
      <c r="F174" s="5">
        <f>SUM(D174-E174)</f>
        <v>4358899.030983199</v>
      </c>
      <c r="G174" s="5"/>
      <c r="H174" s="5"/>
      <c r="I174" s="6">
        <f>SUM(G174:H174)</f>
        <v>0</v>
      </c>
      <c r="J174" s="6">
        <v>1055095.6666666667</v>
      </c>
      <c r="K174" s="6">
        <f>SUM(C174,F174,I174,J174)</f>
        <v>5413994.697649866</v>
      </c>
      <c r="L174" s="3"/>
      <c r="M174" s="3"/>
      <c r="N174" s="3"/>
      <c r="O174" s="5">
        <v>534375.0661717132</v>
      </c>
      <c r="P174" s="3"/>
      <c r="Q174" s="6">
        <v>5709878.849046032</v>
      </c>
      <c r="R174" s="6">
        <v>5889119.339247588</v>
      </c>
      <c r="T174" s="5">
        <v>121285</v>
      </c>
      <c r="U174" s="5">
        <v>1860</v>
      </c>
      <c r="V174" s="5">
        <v>65660</v>
      </c>
      <c r="W174" s="3"/>
      <c r="X174" s="35">
        <v>806</v>
      </c>
      <c r="Y174" s="36">
        <v>829</v>
      </c>
      <c r="Z174" s="36">
        <v>847</v>
      </c>
      <c r="AB174" s="5"/>
    </row>
    <row r="175" spans="1:26" ht="12.75">
      <c r="A175" s="29" t="s">
        <v>7</v>
      </c>
      <c r="B175" s="4" t="s">
        <v>7</v>
      </c>
      <c r="C175" s="15" t="s">
        <v>7</v>
      </c>
      <c r="D175" s="14" t="s">
        <v>7</v>
      </c>
      <c r="E175" s="14" t="s">
        <v>7</v>
      </c>
      <c r="F175" s="14" t="s">
        <v>7</v>
      </c>
      <c r="G175" s="15" t="s">
        <v>7</v>
      </c>
      <c r="H175" s="15" t="s">
        <v>7</v>
      </c>
      <c r="I175" s="15" t="s">
        <v>7</v>
      </c>
      <c r="J175" s="15" t="s">
        <v>7</v>
      </c>
      <c r="K175" s="15" t="s">
        <v>7</v>
      </c>
      <c r="L175" s="3"/>
      <c r="M175" s="15" t="s">
        <v>7</v>
      </c>
      <c r="N175" s="3"/>
      <c r="O175" s="15" t="s">
        <v>7</v>
      </c>
      <c r="P175" s="3"/>
      <c r="Q175" s="15" t="s">
        <v>7</v>
      </c>
      <c r="R175" s="15" t="s">
        <v>7</v>
      </c>
      <c r="T175" s="15" t="s">
        <v>7</v>
      </c>
      <c r="U175" s="15" t="s">
        <v>7</v>
      </c>
      <c r="V175" s="15" t="s">
        <v>7</v>
      </c>
      <c r="W175" s="3"/>
      <c r="X175" s="10" t="s">
        <v>7</v>
      </c>
      <c r="Y175" s="10" t="s">
        <v>7</v>
      </c>
      <c r="Z175" s="10" t="s">
        <v>7</v>
      </c>
    </row>
    <row r="176" spans="1:26" ht="12.75">
      <c r="A176" s="22" t="s">
        <v>140</v>
      </c>
      <c r="C176" s="5">
        <f>SUM(C173:C174)</f>
        <v>0</v>
      </c>
      <c r="D176" s="5">
        <f aca="true" t="shared" si="18" ref="D176:K176">SUM(D173:D174)</f>
        <v>8553333.423945075</v>
      </c>
      <c r="E176" s="5">
        <f t="shared" si="18"/>
        <v>29951.51277027027</v>
      </c>
      <c r="F176" s="5">
        <f t="shared" si="18"/>
        <v>8523381.911174804</v>
      </c>
      <c r="G176" s="6">
        <f t="shared" si="18"/>
        <v>0</v>
      </c>
      <c r="H176" s="6">
        <f t="shared" si="18"/>
        <v>0</v>
      </c>
      <c r="I176" s="6">
        <f t="shared" si="18"/>
        <v>0</v>
      </c>
      <c r="J176" s="5">
        <f t="shared" si="18"/>
        <v>1748788.6666666667</v>
      </c>
      <c r="K176" s="5">
        <f t="shared" si="18"/>
        <v>10272170.577841472</v>
      </c>
      <c r="L176" s="3"/>
      <c r="M176" s="5">
        <f>SUM(M173:M174)</f>
        <v>0</v>
      </c>
      <c r="N176" s="3"/>
      <c r="O176" s="5">
        <f>SUM(O173:O174)</f>
        <v>1038995.4107823261</v>
      </c>
      <c r="P176" s="3"/>
      <c r="Q176" s="5">
        <f>SUM(Q173:Q174)</f>
        <v>10916550.426770493</v>
      </c>
      <c r="R176" s="5">
        <f>SUM(R173:R174)</f>
        <v>11449797.09971528</v>
      </c>
      <c r="T176" s="5">
        <f>SUM(T173:T174)</f>
        <v>299870</v>
      </c>
      <c r="U176" s="5">
        <f>SUM(U173:U174)</f>
        <v>4030</v>
      </c>
      <c r="V176" s="5">
        <f>SUM(V173:V174)</f>
        <v>72695</v>
      </c>
      <c r="W176" s="3"/>
      <c r="X176" s="11">
        <f>SUM(X173:X174)</f>
        <v>1563.5</v>
      </c>
      <c r="Y176" s="11">
        <f>SUM(Y173:Y174)</f>
        <v>1631.5</v>
      </c>
      <c r="Z176" s="11">
        <f>SUM(Z173:Z174)</f>
        <v>1699.5</v>
      </c>
    </row>
    <row r="177" spans="1:26" ht="12.75">
      <c r="A177" s="29" t="s">
        <v>7</v>
      </c>
      <c r="B177" s="4" t="s">
        <v>7</v>
      </c>
      <c r="C177" s="15" t="s">
        <v>7</v>
      </c>
      <c r="D177" s="14" t="s">
        <v>7</v>
      </c>
      <c r="E177" s="14" t="s">
        <v>7</v>
      </c>
      <c r="F177" s="14" t="s">
        <v>7</v>
      </c>
      <c r="G177" s="15" t="s">
        <v>7</v>
      </c>
      <c r="H177" s="15" t="s">
        <v>7</v>
      </c>
      <c r="I177" s="15" t="s">
        <v>7</v>
      </c>
      <c r="J177" s="15" t="s">
        <v>7</v>
      </c>
      <c r="K177" s="15" t="s">
        <v>7</v>
      </c>
      <c r="L177" s="3"/>
      <c r="M177" s="15" t="s">
        <v>7</v>
      </c>
      <c r="N177" s="3"/>
      <c r="O177" s="15" t="s">
        <v>7</v>
      </c>
      <c r="P177" s="3"/>
      <c r="Q177" s="15" t="s">
        <v>7</v>
      </c>
      <c r="R177" s="15" t="s">
        <v>7</v>
      </c>
      <c r="T177" s="15" t="s">
        <v>7</v>
      </c>
      <c r="U177" s="15" t="s">
        <v>7</v>
      </c>
      <c r="V177" s="15" t="s">
        <v>7</v>
      </c>
      <c r="W177" s="3"/>
      <c r="X177" s="10" t="s">
        <v>7</v>
      </c>
      <c r="Y177" s="10" t="s">
        <v>7</v>
      </c>
      <c r="Z177" s="10" t="s">
        <v>7</v>
      </c>
    </row>
    <row r="178" spans="1:26" ht="12.75">
      <c r="A178" s="22" t="s">
        <v>136</v>
      </c>
      <c r="C178" s="6"/>
      <c r="D178" s="5"/>
      <c r="E178" s="5"/>
      <c r="F178" s="5"/>
      <c r="G178" s="6"/>
      <c r="H178" s="6"/>
      <c r="I178" s="6"/>
      <c r="J178" s="6"/>
      <c r="K178" s="6"/>
      <c r="L178" s="3"/>
      <c r="M178" s="3"/>
      <c r="N178" s="3"/>
      <c r="O178" s="6"/>
      <c r="P178" s="3"/>
      <c r="Q178" s="6"/>
      <c r="R178" s="6"/>
      <c r="T178" s="6"/>
      <c r="U178" s="6"/>
      <c r="V178" s="6"/>
      <c r="W178" s="3"/>
      <c r="X178" s="12"/>
      <c r="Y178" s="12"/>
      <c r="Z178" s="12"/>
    </row>
    <row r="179" spans="1:26" ht="12.75">
      <c r="A179" s="22" t="s">
        <v>141</v>
      </c>
      <c r="C179" s="6"/>
      <c r="D179" s="5"/>
      <c r="E179" s="5"/>
      <c r="F179" s="5"/>
      <c r="G179" s="6"/>
      <c r="H179" s="6"/>
      <c r="I179" s="6"/>
      <c r="J179" s="6"/>
      <c r="K179" s="6"/>
      <c r="L179" s="3"/>
      <c r="M179" s="3"/>
      <c r="N179" s="3"/>
      <c r="O179" s="6"/>
      <c r="P179" s="3"/>
      <c r="Q179" s="6"/>
      <c r="R179" s="6"/>
      <c r="S179" s="6"/>
      <c r="T179" s="6"/>
      <c r="U179" s="6"/>
      <c r="V179" s="6"/>
      <c r="W179" s="3"/>
      <c r="X179" s="12"/>
      <c r="Y179" s="12"/>
      <c r="Z179" s="12"/>
    </row>
    <row r="180" spans="1:28" ht="12.75">
      <c r="A180" s="22" t="s">
        <v>142</v>
      </c>
      <c r="B180" s="3">
        <v>3414690</v>
      </c>
      <c r="C180" s="6">
        <v>0</v>
      </c>
      <c r="D180" s="5">
        <v>3156618.0701091075</v>
      </c>
      <c r="E180" s="5">
        <v>10954.05</v>
      </c>
      <c r="F180" s="5">
        <f>SUM(D180-E180)</f>
        <v>3145664.0201091077</v>
      </c>
      <c r="G180" s="5"/>
      <c r="H180" s="5"/>
      <c r="I180" s="6">
        <f>SUM(G180:H180)</f>
        <v>0</v>
      </c>
      <c r="J180" s="6">
        <v>734863.3333333334</v>
      </c>
      <c r="K180" s="6">
        <f>SUM(C180,F180,I180,J180)</f>
        <v>3880527.353442441</v>
      </c>
      <c r="L180" s="3"/>
      <c r="M180" s="3"/>
      <c r="N180" s="3"/>
      <c r="O180" s="5">
        <v>403523.6997695859</v>
      </c>
      <c r="P180" s="3"/>
      <c r="Q180" s="6">
        <v>3962984.0762227797</v>
      </c>
      <c r="R180" s="6">
        <v>3981801.09249767</v>
      </c>
      <c r="S180" s="6"/>
      <c r="T180" s="5">
        <v>51570</v>
      </c>
      <c r="U180" s="5">
        <v>930</v>
      </c>
      <c r="V180" s="5">
        <v>14070</v>
      </c>
      <c r="W180" s="3"/>
      <c r="X180" s="35">
        <v>585</v>
      </c>
      <c r="Y180" s="36">
        <v>581</v>
      </c>
      <c r="Z180" s="36">
        <v>574</v>
      </c>
      <c r="AB180" s="5"/>
    </row>
    <row r="181" spans="1:26" ht="12.75">
      <c r="A181" s="29" t="s">
        <v>7</v>
      </c>
      <c r="B181" s="4" t="s">
        <v>7</v>
      </c>
      <c r="C181" s="15" t="s">
        <v>7</v>
      </c>
      <c r="D181" s="14" t="s">
        <v>7</v>
      </c>
      <c r="E181" s="14" t="s">
        <v>7</v>
      </c>
      <c r="F181" s="14" t="s">
        <v>7</v>
      </c>
      <c r="G181" s="15" t="s">
        <v>7</v>
      </c>
      <c r="H181" s="15" t="s">
        <v>7</v>
      </c>
      <c r="I181" s="15" t="s">
        <v>7</v>
      </c>
      <c r="J181" s="15" t="s">
        <v>7</v>
      </c>
      <c r="K181" s="15" t="s">
        <v>7</v>
      </c>
      <c r="L181" s="3"/>
      <c r="M181" s="15" t="s">
        <v>7</v>
      </c>
      <c r="N181" s="3"/>
      <c r="O181" s="15" t="s">
        <v>7</v>
      </c>
      <c r="P181" s="3"/>
      <c r="Q181" s="15" t="s">
        <v>7</v>
      </c>
      <c r="R181" s="15" t="s">
        <v>7</v>
      </c>
      <c r="S181" s="6"/>
      <c r="T181" s="15" t="s">
        <v>7</v>
      </c>
      <c r="U181" s="15" t="s">
        <v>7</v>
      </c>
      <c r="V181" s="15" t="s">
        <v>7</v>
      </c>
      <c r="W181" s="3"/>
      <c r="X181" s="10" t="s">
        <v>7</v>
      </c>
      <c r="Y181" s="10" t="s">
        <v>7</v>
      </c>
      <c r="Z181" s="10" t="s">
        <v>7</v>
      </c>
    </row>
    <row r="182" spans="1:26" ht="12.75">
      <c r="A182" s="22" t="s">
        <v>143</v>
      </c>
      <c r="C182" s="5">
        <f>SUM(C180)</f>
        <v>0</v>
      </c>
      <c r="D182" s="5">
        <f aca="true" t="shared" si="19" ref="D182:K182">SUM(D180)</f>
        <v>3156618.0701091075</v>
      </c>
      <c r="E182" s="5">
        <f t="shared" si="19"/>
        <v>10954.05</v>
      </c>
      <c r="F182" s="5">
        <f t="shared" si="19"/>
        <v>3145664.0201091077</v>
      </c>
      <c r="G182" s="6">
        <f t="shared" si="19"/>
        <v>0</v>
      </c>
      <c r="H182" s="6">
        <f t="shared" si="19"/>
        <v>0</v>
      </c>
      <c r="I182" s="6">
        <f t="shared" si="19"/>
        <v>0</v>
      </c>
      <c r="J182" s="5">
        <f t="shared" si="19"/>
        <v>734863.3333333334</v>
      </c>
      <c r="K182" s="5">
        <f t="shared" si="19"/>
        <v>3880527.353442441</v>
      </c>
      <c r="L182" s="3"/>
      <c r="M182" s="5">
        <f>SUM(M180)</f>
        <v>0</v>
      </c>
      <c r="N182" s="3"/>
      <c r="O182" s="5">
        <f>SUM(O180)</f>
        <v>403523.6997695859</v>
      </c>
      <c r="P182" s="3"/>
      <c r="Q182" s="5">
        <f>SUM(Q180)</f>
        <v>3962984.0762227797</v>
      </c>
      <c r="R182" s="5">
        <f>SUM(R180)</f>
        <v>3981801.09249767</v>
      </c>
      <c r="S182" s="6"/>
      <c r="T182" s="5">
        <f>SUM(T180)</f>
        <v>51570</v>
      </c>
      <c r="U182" s="5">
        <f>SUM(U180)</f>
        <v>930</v>
      </c>
      <c r="V182" s="5">
        <f>SUM(V180)</f>
        <v>14070</v>
      </c>
      <c r="W182" s="3"/>
      <c r="X182" s="11">
        <f>SUM(X180)</f>
        <v>585</v>
      </c>
      <c r="Y182" s="11">
        <f>SUM(Y180)</f>
        <v>581</v>
      </c>
      <c r="Z182" s="11">
        <f>SUM(Z180)</f>
        <v>574</v>
      </c>
    </row>
    <row r="183" spans="1:26" ht="12.75">
      <c r="A183" s="29" t="s">
        <v>7</v>
      </c>
      <c r="B183" s="4" t="s">
        <v>7</v>
      </c>
      <c r="C183" s="15" t="s">
        <v>7</v>
      </c>
      <c r="D183" s="14" t="s">
        <v>7</v>
      </c>
      <c r="E183" s="14" t="s">
        <v>7</v>
      </c>
      <c r="F183" s="14" t="s">
        <v>7</v>
      </c>
      <c r="G183" s="15" t="s">
        <v>7</v>
      </c>
      <c r="H183" s="15" t="s">
        <v>7</v>
      </c>
      <c r="I183" s="15" t="s">
        <v>7</v>
      </c>
      <c r="J183" s="15" t="s">
        <v>7</v>
      </c>
      <c r="K183" s="15" t="s">
        <v>7</v>
      </c>
      <c r="L183" s="3"/>
      <c r="M183" s="15" t="s">
        <v>7</v>
      </c>
      <c r="N183" s="3"/>
      <c r="O183" s="15" t="s">
        <v>7</v>
      </c>
      <c r="P183" s="3"/>
      <c r="Q183" s="15" t="s">
        <v>7</v>
      </c>
      <c r="R183" s="15" t="s">
        <v>7</v>
      </c>
      <c r="S183" s="6"/>
      <c r="T183" s="15" t="s">
        <v>7</v>
      </c>
      <c r="U183" s="15" t="s">
        <v>7</v>
      </c>
      <c r="V183" s="15" t="s">
        <v>7</v>
      </c>
      <c r="W183" s="3"/>
      <c r="X183" s="10" t="s">
        <v>7</v>
      </c>
      <c r="Y183" s="10" t="s">
        <v>7</v>
      </c>
      <c r="Z183" s="10" t="s">
        <v>7</v>
      </c>
    </row>
    <row r="184" spans="1:26" ht="12.75">
      <c r="A184" s="22" t="s">
        <v>136</v>
      </c>
      <c r="C184" s="6"/>
      <c r="D184" s="5"/>
      <c r="E184" s="5"/>
      <c r="F184" s="5"/>
      <c r="G184" s="6"/>
      <c r="H184" s="6"/>
      <c r="I184" s="6"/>
      <c r="J184" s="6"/>
      <c r="K184" s="6"/>
      <c r="L184" s="3"/>
      <c r="M184" s="3"/>
      <c r="N184" s="3"/>
      <c r="O184" s="6"/>
      <c r="P184" s="3"/>
      <c r="Q184" s="6"/>
      <c r="R184" s="6"/>
      <c r="S184" s="6"/>
      <c r="T184" s="6"/>
      <c r="U184" s="6"/>
      <c r="V184" s="6"/>
      <c r="W184" s="3"/>
      <c r="X184" s="12"/>
      <c r="Y184" s="12"/>
      <c r="Z184" s="12"/>
    </row>
    <row r="185" spans="1:26" ht="12.75">
      <c r="A185" s="22" t="s">
        <v>144</v>
      </c>
      <c r="C185" s="6"/>
      <c r="D185" s="5"/>
      <c r="E185" s="5"/>
      <c r="F185" s="5"/>
      <c r="G185" s="6"/>
      <c r="H185" s="6"/>
      <c r="I185" s="6"/>
      <c r="J185" s="6"/>
      <c r="K185" s="6"/>
      <c r="L185" s="3"/>
      <c r="M185" s="3"/>
      <c r="N185" s="3"/>
      <c r="O185" s="6"/>
      <c r="P185" s="3"/>
      <c r="Q185" s="6"/>
      <c r="R185" s="6"/>
      <c r="S185" s="6"/>
      <c r="T185" s="6"/>
      <c r="U185" s="6"/>
      <c r="V185" s="6"/>
      <c r="W185" s="3"/>
      <c r="X185" s="12"/>
      <c r="Y185" s="12"/>
      <c r="Z185" s="12"/>
    </row>
    <row r="186" spans="1:28" ht="12.75">
      <c r="A186" s="22" t="s">
        <v>145</v>
      </c>
      <c r="B186" s="3">
        <v>3414796</v>
      </c>
      <c r="C186" s="6">
        <v>0</v>
      </c>
      <c r="D186" s="5">
        <v>5227235.286937978</v>
      </c>
      <c r="E186" s="5">
        <v>17899.63</v>
      </c>
      <c r="F186" s="5">
        <f aca="true" t="shared" si="20" ref="F186:F191">SUM(D186-E186)</f>
        <v>5209335.656937978</v>
      </c>
      <c r="G186" s="5"/>
      <c r="H186" s="5"/>
      <c r="I186" s="6">
        <f aca="true" t="shared" si="21" ref="I186:I191">SUM(G186:H186)</f>
        <v>0</v>
      </c>
      <c r="J186" s="6">
        <v>1517836.6666666667</v>
      </c>
      <c r="K186" s="6">
        <f aca="true" t="shared" si="22" ref="K186:K191">SUM(C186,F186,I186,J186)</f>
        <v>6727172.323604645</v>
      </c>
      <c r="L186" s="3"/>
      <c r="M186" s="3"/>
      <c r="N186" s="3"/>
      <c r="O186" s="5">
        <v>688227.2247853294</v>
      </c>
      <c r="P186" s="3"/>
      <c r="Q186" s="6">
        <v>6931796.113056708</v>
      </c>
      <c r="R186" s="6">
        <v>7079842.383316863</v>
      </c>
      <c r="S186" s="6"/>
      <c r="T186" s="5">
        <v>265490</v>
      </c>
      <c r="U186" s="5">
        <v>310</v>
      </c>
      <c r="V186" s="5">
        <v>28140</v>
      </c>
      <c r="W186" s="3"/>
      <c r="X186" s="35">
        <v>916</v>
      </c>
      <c r="Y186" s="36">
        <v>931</v>
      </c>
      <c r="Z186" s="36">
        <v>940</v>
      </c>
      <c r="AB186" s="5"/>
    </row>
    <row r="187" spans="1:28" ht="12.75">
      <c r="A187" s="22" t="s">
        <v>146</v>
      </c>
      <c r="B187" s="3">
        <v>3414792</v>
      </c>
      <c r="C187" s="6">
        <v>0</v>
      </c>
      <c r="D187" s="5">
        <v>5903036.176201715</v>
      </c>
      <c r="E187" s="5">
        <v>20366.589999999997</v>
      </c>
      <c r="F187" s="5">
        <f t="shared" si="20"/>
        <v>5882669.586201715</v>
      </c>
      <c r="G187" s="5"/>
      <c r="H187" s="5"/>
      <c r="I187" s="6">
        <f t="shared" si="21"/>
        <v>0</v>
      </c>
      <c r="J187" s="6">
        <v>804707.6666666666</v>
      </c>
      <c r="K187" s="6">
        <f t="shared" si="22"/>
        <v>6687377.252868382</v>
      </c>
      <c r="L187" s="3"/>
      <c r="M187" s="3"/>
      <c r="N187" s="3"/>
      <c r="O187" s="5">
        <v>763093.3597812874</v>
      </c>
      <c r="P187" s="3"/>
      <c r="Q187" s="6">
        <v>6928366.682401959</v>
      </c>
      <c r="R187" s="6">
        <v>7083900.606682085</v>
      </c>
      <c r="S187" s="6"/>
      <c r="T187" s="5">
        <v>337115</v>
      </c>
      <c r="U187" s="5">
        <v>620</v>
      </c>
      <c r="V187" s="5">
        <v>14070</v>
      </c>
      <c r="W187" s="3"/>
      <c r="X187" s="35">
        <v>1038</v>
      </c>
      <c r="Y187" s="36">
        <v>1049</v>
      </c>
      <c r="Z187" s="36">
        <v>1057</v>
      </c>
      <c r="AB187" s="5"/>
    </row>
    <row r="188" spans="1:28" ht="12.75">
      <c r="A188" s="22" t="s">
        <v>147</v>
      </c>
      <c r="B188" s="3">
        <v>3414793</v>
      </c>
      <c r="C188" s="6">
        <v>0</v>
      </c>
      <c r="D188" s="5">
        <v>6729632.263604415</v>
      </c>
      <c r="E188" s="5">
        <v>23159.39</v>
      </c>
      <c r="F188" s="5">
        <f t="shared" si="20"/>
        <v>6706472.873604415</v>
      </c>
      <c r="G188" s="5"/>
      <c r="H188" s="5"/>
      <c r="I188" s="6">
        <f t="shared" si="21"/>
        <v>0</v>
      </c>
      <c r="J188" s="6">
        <v>731140</v>
      </c>
      <c r="K188" s="6">
        <f t="shared" si="22"/>
        <v>7437612.873604415</v>
      </c>
      <c r="L188" s="3"/>
      <c r="M188" s="3"/>
      <c r="N188" s="3"/>
      <c r="O188" s="5">
        <v>938426.8918935927</v>
      </c>
      <c r="P188" s="3"/>
      <c r="Q188" s="6">
        <v>7658322.193196425</v>
      </c>
      <c r="R188" s="6">
        <v>7790106.681859837</v>
      </c>
      <c r="S188" s="6"/>
      <c r="T188" s="5">
        <v>370540</v>
      </c>
      <c r="U188" s="5">
        <v>930</v>
      </c>
      <c r="V188" s="5">
        <v>18760</v>
      </c>
      <c r="W188" s="3"/>
      <c r="X188" s="35">
        <v>1173</v>
      </c>
      <c r="Y188" s="36">
        <v>1194</v>
      </c>
      <c r="Z188" s="36">
        <v>1195</v>
      </c>
      <c r="AB188" s="5"/>
    </row>
    <row r="189" spans="1:28" ht="12.75">
      <c r="A189" s="22" t="s">
        <v>148</v>
      </c>
      <c r="B189" s="3">
        <v>3414782</v>
      </c>
      <c r="C189" s="6">
        <v>0</v>
      </c>
      <c r="D189" s="5">
        <v>5180384.774680563</v>
      </c>
      <c r="E189" s="5">
        <v>16754.22491183879</v>
      </c>
      <c r="F189" s="5">
        <f t="shared" si="20"/>
        <v>5163630.5497687245</v>
      </c>
      <c r="G189" s="5"/>
      <c r="H189" s="5"/>
      <c r="I189" s="6">
        <f t="shared" si="21"/>
        <v>0</v>
      </c>
      <c r="J189" s="6">
        <v>519867.6666666666</v>
      </c>
      <c r="K189" s="6">
        <f t="shared" si="22"/>
        <v>5683498.216435391</v>
      </c>
      <c r="L189" s="3"/>
      <c r="M189" s="3"/>
      <c r="N189" s="3"/>
      <c r="O189" s="5">
        <v>676822.6525134437</v>
      </c>
      <c r="P189" s="3"/>
      <c r="Q189" s="6">
        <v>6064952.516112778</v>
      </c>
      <c r="R189" s="6">
        <v>6343001.597690106</v>
      </c>
      <c r="S189" s="6"/>
      <c r="T189" s="5">
        <v>413515</v>
      </c>
      <c r="U189" s="5">
        <v>310</v>
      </c>
      <c r="V189" s="5">
        <v>16415</v>
      </c>
      <c r="W189" s="3"/>
      <c r="X189" s="35">
        <v>811.5</v>
      </c>
      <c r="Y189" s="36">
        <v>851.5</v>
      </c>
      <c r="Z189" s="36">
        <v>879.5</v>
      </c>
      <c r="AB189" s="5"/>
    </row>
    <row r="190" spans="1:28" ht="12.75">
      <c r="A190" s="22" t="s">
        <v>149</v>
      </c>
      <c r="B190" s="3">
        <v>3414794</v>
      </c>
      <c r="C190" s="6">
        <v>0</v>
      </c>
      <c r="D190" s="5">
        <v>5310606.517438272</v>
      </c>
      <c r="E190" s="5">
        <v>17627.88</v>
      </c>
      <c r="F190" s="5">
        <f t="shared" si="20"/>
        <v>5292978.637438272</v>
      </c>
      <c r="G190" s="5"/>
      <c r="H190" s="5"/>
      <c r="I190" s="6">
        <f t="shared" si="21"/>
        <v>0</v>
      </c>
      <c r="J190" s="6">
        <v>778285</v>
      </c>
      <c r="K190" s="6">
        <f t="shared" si="22"/>
        <v>6071263.637438272</v>
      </c>
      <c r="L190" s="3"/>
      <c r="M190" s="3"/>
      <c r="N190" s="3"/>
      <c r="O190" s="5">
        <v>679136.5652818445</v>
      </c>
      <c r="P190" s="3"/>
      <c r="Q190" s="6">
        <v>6456323.135756085</v>
      </c>
      <c r="R190" s="6">
        <v>6587385.234330391</v>
      </c>
      <c r="S190" s="6"/>
      <c r="T190" s="5">
        <v>400145</v>
      </c>
      <c r="U190" s="5">
        <v>3100</v>
      </c>
      <c r="V190" s="5">
        <v>16415</v>
      </c>
      <c r="W190" s="3"/>
      <c r="X190" s="35">
        <v>866</v>
      </c>
      <c r="Y190" s="36">
        <v>901</v>
      </c>
      <c r="Z190" s="36">
        <v>906</v>
      </c>
      <c r="AB190" s="5"/>
    </row>
    <row r="191" spans="1:28" ht="12.75">
      <c r="A191" s="22" t="s">
        <v>150</v>
      </c>
      <c r="B191" s="3">
        <v>3414790</v>
      </c>
      <c r="C191" s="6">
        <v>0</v>
      </c>
      <c r="D191" s="5">
        <v>4954603.662225123</v>
      </c>
      <c r="E191" s="5">
        <v>17708.55</v>
      </c>
      <c r="F191" s="5">
        <f t="shared" si="20"/>
        <v>4936895.112225123</v>
      </c>
      <c r="G191" s="5"/>
      <c r="H191" s="5"/>
      <c r="I191" s="6">
        <f t="shared" si="21"/>
        <v>0</v>
      </c>
      <c r="J191" s="6">
        <v>640098.6666666667</v>
      </c>
      <c r="K191" s="6">
        <f t="shared" si="22"/>
        <v>5576993.77889179</v>
      </c>
      <c r="L191" s="3"/>
      <c r="M191" s="3"/>
      <c r="N191" s="3"/>
      <c r="O191" s="5">
        <v>672039.7178098729</v>
      </c>
      <c r="P191" s="3"/>
      <c r="Q191" s="6">
        <v>5776226.844439561</v>
      </c>
      <c r="R191" s="6">
        <v>5828928.431244703</v>
      </c>
      <c r="S191" s="6"/>
      <c r="T191" s="5">
        <v>258805</v>
      </c>
      <c r="U191" s="5">
        <v>930</v>
      </c>
      <c r="V191" s="5">
        <v>11725</v>
      </c>
      <c r="W191" s="3"/>
      <c r="X191" s="35">
        <v>910</v>
      </c>
      <c r="Y191" s="36">
        <v>918</v>
      </c>
      <c r="Z191" s="36">
        <v>911</v>
      </c>
      <c r="AB191" s="5"/>
    </row>
    <row r="192" spans="1:26" ht="12.75">
      <c r="A192" s="29" t="s">
        <v>7</v>
      </c>
      <c r="B192" s="4" t="s">
        <v>7</v>
      </c>
      <c r="C192" s="15" t="s">
        <v>7</v>
      </c>
      <c r="D192" s="14" t="s">
        <v>7</v>
      </c>
      <c r="E192" s="14" t="s">
        <v>7</v>
      </c>
      <c r="F192" s="14" t="s">
        <v>7</v>
      </c>
      <c r="G192" s="15" t="s">
        <v>7</v>
      </c>
      <c r="H192" s="15" t="s">
        <v>7</v>
      </c>
      <c r="I192" s="15" t="s">
        <v>7</v>
      </c>
      <c r="J192" s="15" t="s">
        <v>7</v>
      </c>
      <c r="K192" s="15" t="s">
        <v>7</v>
      </c>
      <c r="L192" s="3"/>
      <c r="M192" s="15" t="s">
        <v>7</v>
      </c>
      <c r="N192" s="3"/>
      <c r="O192" s="15" t="s">
        <v>7</v>
      </c>
      <c r="P192" s="3"/>
      <c r="Q192" s="15" t="s">
        <v>7</v>
      </c>
      <c r="R192" s="15" t="s">
        <v>7</v>
      </c>
      <c r="S192" s="6"/>
      <c r="T192" s="15" t="s">
        <v>7</v>
      </c>
      <c r="U192" s="15" t="s">
        <v>7</v>
      </c>
      <c r="V192" s="15" t="s">
        <v>7</v>
      </c>
      <c r="W192" s="15" t="s">
        <v>7</v>
      </c>
      <c r="X192" s="10" t="s">
        <v>7</v>
      </c>
      <c r="Y192" s="10" t="s">
        <v>7</v>
      </c>
      <c r="Z192" s="10" t="s">
        <v>7</v>
      </c>
    </row>
    <row r="193" spans="1:26" ht="12.75">
      <c r="A193" s="22" t="s">
        <v>151</v>
      </c>
      <c r="C193" s="5">
        <f>SUM(C186:C191)</f>
        <v>0</v>
      </c>
      <c r="D193" s="5">
        <f aca="true" t="shared" si="23" ref="D193:K193">SUM(D186:D191)</f>
        <v>33305498.681088064</v>
      </c>
      <c r="E193" s="5">
        <f t="shared" si="23"/>
        <v>113516.26491183879</v>
      </c>
      <c r="F193" s="5">
        <f t="shared" si="23"/>
        <v>33191982.416176226</v>
      </c>
      <c r="G193" s="6">
        <f t="shared" si="23"/>
        <v>0</v>
      </c>
      <c r="H193" s="6">
        <f t="shared" si="23"/>
        <v>0</v>
      </c>
      <c r="I193" s="6">
        <f t="shared" si="23"/>
        <v>0</v>
      </c>
      <c r="J193" s="6">
        <f t="shared" si="23"/>
        <v>4991935.666666667</v>
      </c>
      <c r="K193" s="5">
        <f t="shared" si="23"/>
        <v>38183918.082842894</v>
      </c>
      <c r="L193" s="3"/>
      <c r="M193" s="5">
        <f>SUM(M186:M191)</f>
        <v>0</v>
      </c>
      <c r="N193" s="3"/>
      <c r="O193" s="5">
        <f>SUM(O186:O191)</f>
        <v>4417746.412065371</v>
      </c>
      <c r="P193" s="3"/>
      <c r="Q193" s="5">
        <f>SUM(Q186:Q191)</f>
        <v>39815987.484963514</v>
      </c>
      <c r="R193" s="5">
        <f>SUM(R186:R191)</f>
        <v>40713164.93512398</v>
      </c>
      <c r="S193" s="6"/>
      <c r="T193" s="5">
        <f>SUM(T186:T191)</f>
        <v>2045610</v>
      </c>
      <c r="U193" s="5">
        <f>SUM(U186:U191)</f>
        <v>6200</v>
      </c>
      <c r="V193" s="5">
        <f>SUM(V186:V191)</f>
        <v>105525</v>
      </c>
      <c r="W193" s="3"/>
      <c r="X193" s="11">
        <f>SUM(X186:X191)</f>
        <v>5714.5</v>
      </c>
      <c r="Y193" s="11">
        <f>SUM(Y186:Y191)</f>
        <v>5844.5</v>
      </c>
      <c r="Z193" s="11">
        <f>SUM(Z186:Z191)</f>
        <v>5888.5</v>
      </c>
    </row>
    <row r="194" spans="1:26" ht="12.75">
      <c r="A194" s="29" t="s">
        <v>7</v>
      </c>
      <c r="B194" s="4" t="s">
        <v>7</v>
      </c>
      <c r="C194" s="15" t="s">
        <v>7</v>
      </c>
      <c r="D194" s="14" t="s">
        <v>7</v>
      </c>
      <c r="E194" s="14" t="s">
        <v>7</v>
      </c>
      <c r="F194" s="14" t="s">
        <v>7</v>
      </c>
      <c r="G194" s="15" t="s">
        <v>7</v>
      </c>
      <c r="H194" s="15" t="s">
        <v>7</v>
      </c>
      <c r="I194" s="15" t="s">
        <v>7</v>
      </c>
      <c r="J194" s="15" t="s">
        <v>7</v>
      </c>
      <c r="K194" s="15" t="s">
        <v>7</v>
      </c>
      <c r="L194" s="3"/>
      <c r="M194" s="15" t="s">
        <v>7</v>
      </c>
      <c r="N194" s="3"/>
      <c r="O194" s="15" t="s">
        <v>7</v>
      </c>
      <c r="P194" s="3"/>
      <c r="Q194" s="15" t="s">
        <v>7</v>
      </c>
      <c r="R194" s="15" t="s">
        <v>7</v>
      </c>
      <c r="S194" s="6"/>
      <c r="T194" s="15" t="s">
        <v>7</v>
      </c>
      <c r="U194" s="15" t="s">
        <v>7</v>
      </c>
      <c r="V194" s="15" t="s">
        <v>7</v>
      </c>
      <c r="W194" s="3"/>
      <c r="X194" s="10" t="s">
        <v>7</v>
      </c>
      <c r="Y194" s="10" t="s">
        <v>7</v>
      </c>
      <c r="Z194" s="10" t="s">
        <v>7</v>
      </c>
    </row>
    <row r="195" spans="1:26" ht="12.75">
      <c r="A195" s="22" t="s">
        <v>181</v>
      </c>
      <c r="C195" s="5">
        <f>SUM(C169,C176,C182,C193)</f>
        <v>0</v>
      </c>
      <c r="D195" s="5">
        <f aca="true" t="shared" si="24" ref="D195:K195">SUM(D169,D176,D182,D193)</f>
        <v>83263092.13343242</v>
      </c>
      <c r="E195" s="5">
        <f t="shared" si="24"/>
        <v>279105.567682109</v>
      </c>
      <c r="F195" s="5">
        <f t="shared" si="24"/>
        <v>82983986.56575032</v>
      </c>
      <c r="G195" s="6">
        <f t="shared" si="24"/>
        <v>7500</v>
      </c>
      <c r="H195" s="6">
        <f t="shared" si="24"/>
        <v>1172</v>
      </c>
      <c r="I195" s="6">
        <f t="shared" si="24"/>
        <v>8672</v>
      </c>
      <c r="J195" s="6">
        <f t="shared" si="24"/>
        <v>12075014.333333334</v>
      </c>
      <c r="K195" s="5">
        <f t="shared" si="24"/>
        <v>95067672.89908364</v>
      </c>
      <c r="L195" s="3"/>
      <c r="M195" s="5">
        <f>SUM(M169,M176,M182,M193)</f>
        <v>5000</v>
      </c>
      <c r="N195" s="3"/>
      <c r="O195" s="5">
        <f>SUM(O169,O176,O182,O193)</f>
        <v>10931484.434054911</v>
      </c>
      <c r="P195" s="3"/>
      <c r="Q195" s="5">
        <f>SUM(Q169,Q176,Q182,Q193)</f>
        <v>99022413.46454626</v>
      </c>
      <c r="R195" s="5">
        <f>SUM(R169,R176,R182,R193)</f>
        <v>102253152.19967964</v>
      </c>
      <c r="S195" s="6"/>
      <c r="T195" s="5">
        <f>SUM(T169,T176,T182,T193)</f>
        <v>5619697.5</v>
      </c>
      <c r="U195" s="5">
        <f>SUM(U169,U176,U182,U193)</f>
        <v>18600</v>
      </c>
      <c r="V195" s="5">
        <f>SUM(V169,V176,V182,V193)</f>
        <v>234500</v>
      </c>
      <c r="W195" s="3"/>
      <c r="X195" s="11">
        <f>SUM(X169,X176,X182,X193)</f>
        <v>13906</v>
      </c>
      <c r="Y195" s="11">
        <f>SUM(Y169,Y176,Y182,Y193)</f>
        <v>14262</v>
      </c>
      <c r="Z195" s="11">
        <f>SUM(Z169,Z176,Z182,Z193)</f>
        <v>14537</v>
      </c>
    </row>
    <row r="196" spans="1:26" ht="12.75">
      <c r="A196" s="29" t="s">
        <v>7</v>
      </c>
      <c r="B196" s="4" t="s">
        <v>7</v>
      </c>
      <c r="C196" s="15" t="s">
        <v>7</v>
      </c>
      <c r="D196" s="14" t="s">
        <v>7</v>
      </c>
      <c r="E196" s="14" t="s">
        <v>7</v>
      </c>
      <c r="F196" s="14" t="s">
        <v>7</v>
      </c>
      <c r="G196" s="15" t="s">
        <v>7</v>
      </c>
      <c r="H196" s="15" t="s">
        <v>7</v>
      </c>
      <c r="I196" s="15" t="s">
        <v>7</v>
      </c>
      <c r="J196" s="15" t="s">
        <v>7</v>
      </c>
      <c r="K196" s="15" t="s">
        <v>7</v>
      </c>
      <c r="L196" s="3"/>
      <c r="M196" s="15" t="s">
        <v>7</v>
      </c>
      <c r="N196" s="3"/>
      <c r="O196" s="15" t="s">
        <v>7</v>
      </c>
      <c r="P196" s="3"/>
      <c r="Q196" s="15" t="s">
        <v>7</v>
      </c>
      <c r="R196" s="15" t="s">
        <v>7</v>
      </c>
      <c r="S196" s="6"/>
      <c r="T196" s="15" t="s">
        <v>7</v>
      </c>
      <c r="U196" s="15" t="s">
        <v>7</v>
      </c>
      <c r="V196" s="15" t="s">
        <v>7</v>
      </c>
      <c r="W196" s="3"/>
      <c r="X196" s="10" t="s">
        <v>7</v>
      </c>
      <c r="Y196" s="10" t="s">
        <v>7</v>
      </c>
      <c r="Z196" s="10" t="s">
        <v>7</v>
      </c>
    </row>
    <row r="197" spans="1:26" ht="12.75">
      <c r="A197" s="22" t="s">
        <v>182</v>
      </c>
      <c r="B197" t="s">
        <v>244</v>
      </c>
      <c r="C197" s="5">
        <f>SUM(C158,C195)</f>
        <v>12173627.615958067</v>
      </c>
      <c r="D197" s="5">
        <f aca="true" t="shared" si="25" ref="D197:K197">SUM(D158,D195)</f>
        <v>244255616.5252425</v>
      </c>
      <c r="E197" s="5">
        <f t="shared" si="25"/>
        <v>1873171.3681361116</v>
      </c>
      <c r="F197" s="5">
        <f t="shared" si="25"/>
        <v>242382445.1571064</v>
      </c>
      <c r="G197" s="6">
        <f t="shared" si="25"/>
        <v>1251499.6666666667</v>
      </c>
      <c r="H197" s="6">
        <f t="shared" si="25"/>
        <v>1073325.1259853186</v>
      </c>
      <c r="I197" s="6">
        <f t="shared" si="25"/>
        <v>2324824.7926519853</v>
      </c>
      <c r="J197" s="6">
        <f>SUM(J158,J195)</f>
        <v>12075014.333333334</v>
      </c>
      <c r="K197" s="5">
        <f t="shared" si="25"/>
        <v>268955911.89904976</v>
      </c>
      <c r="L197" s="3"/>
      <c r="M197" s="5">
        <f>SUM(M158,M195)</f>
        <v>421000</v>
      </c>
      <c r="N197" s="3"/>
      <c r="O197" s="5">
        <f>SUM(O158,O195)</f>
        <v>35276918.71400717</v>
      </c>
      <c r="P197" s="3"/>
      <c r="Q197" s="5">
        <f>SUM(Q158,Q195)</f>
        <v>278283051.8931998</v>
      </c>
      <c r="R197" s="5">
        <f>SUM(R158,R195)</f>
        <v>285070126.4080324</v>
      </c>
      <c r="S197" s="6"/>
      <c r="T197" s="5">
        <f>SUM(T158,T195)</f>
        <v>21126875</v>
      </c>
      <c r="U197" s="5">
        <f>SUM(U158,U195)</f>
        <v>48360</v>
      </c>
      <c r="V197" s="5">
        <f>SUM(V158,V195)</f>
        <v>919240</v>
      </c>
      <c r="W197" s="3"/>
      <c r="X197" s="11">
        <f>SUM(X158,X195)</f>
        <v>48793.916666666664</v>
      </c>
      <c r="Y197" s="11">
        <f>SUM(Y158,Y195)</f>
        <v>49445.92</v>
      </c>
      <c r="Z197" s="11">
        <f>SUM(Z158,Z195)</f>
        <v>49881</v>
      </c>
    </row>
    <row r="198" spans="1:26" ht="12.75">
      <c r="A198" s="29" t="s">
        <v>7</v>
      </c>
      <c r="B198" s="4" t="s">
        <v>7</v>
      </c>
      <c r="C198" s="15" t="s">
        <v>7</v>
      </c>
      <c r="D198" s="14" t="s">
        <v>7</v>
      </c>
      <c r="E198" s="14" t="s">
        <v>7</v>
      </c>
      <c r="F198" s="14" t="s">
        <v>7</v>
      </c>
      <c r="G198" s="15" t="s">
        <v>7</v>
      </c>
      <c r="H198" s="15" t="s">
        <v>7</v>
      </c>
      <c r="I198" s="15" t="s">
        <v>7</v>
      </c>
      <c r="J198" s="15" t="s">
        <v>7</v>
      </c>
      <c r="K198" s="15" t="s">
        <v>7</v>
      </c>
      <c r="L198" s="3"/>
      <c r="M198" s="15" t="s">
        <v>7</v>
      </c>
      <c r="N198" s="3"/>
      <c r="O198" s="15" t="s">
        <v>7</v>
      </c>
      <c r="P198" s="3"/>
      <c r="Q198" s="15" t="s">
        <v>7</v>
      </c>
      <c r="R198" s="15" t="s">
        <v>7</v>
      </c>
      <c r="S198" s="6"/>
      <c r="T198" s="15" t="s">
        <v>7</v>
      </c>
      <c r="U198" s="15" t="s">
        <v>7</v>
      </c>
      <c r="V198" s="15" t="s">
        <v>7</v>
      </c>
      <c r="W198" s="3"/>
      <c r="X198" s="10" t="s">
        <v>7</v>
      </c>
      <c r="Y198" s="10" t="s">
        <v>7</v>
      </c>
      <c r="Z198" s="10" t="s">
        <v>7</v>
      </c>
    </row>
    <row r="199" spans="1:26" ht="12.75">
      <c r="A199" s="22" t="s">
        <v>190</v>
      </c>
      <c r="C199" s="6"/>
      <c r="D199" s="5"/>
      <c r="E199" s="5"/>
      <c r="F199" s="5"/>
      <c r="G199" s="6"/>
      <c r="H199" s="6"/>
      <c r="I199" s="6"/>
      <c r="J199" s="6"/>
      <c r="K199" s="6"/>
      <c r="L199" s="3"/>
      <c r="M199" s="3"/>
      <c r="N199" s="3"/>
      <c r="O199" s="6"/>
      <c r="P199" s="3"/>
      <c r="Q199" s="6"/>
      <c r="R199" s="6"/>
      <c r="S199" s="6"/>
      <c r="T199" s="6"/>
      <c r="U199" s="6"/>
      <c r="V199" s="6"/>
      <c r="W199" s="3"/>
      <c r="X199" s="12"/>
      <c r="Y199" s="12"/>
      <c r="Z199" s="12"/>
    </row>
    <row r="200" spans="1:34" ht="12.75">
      <c r="A200" s="22" t="s">
        <v>152</v>
      </c>
      <c r="B200" s="3">
        <v>3417025</v>
      </c>
      <c r="C200" s="6">
        <v>0</v>
      </c>
      <c r="D200" s="5">
        <v>0</v>
      </c>
      <c r="E200" s="5">
        <v>0</v>
      </c>
      <c r="F200" s="5">
        <f aca="true" t="shared" si="26" ref="F200:F212">SUM(D200-E200)</f>
        <v>0</v>
      </c>
      <c r="G200" s="5">
        <v>2720000</v>
      </c>
      <c r="H200" s="5">
        <v>1817608.800951914</v>
      </c>
      <c r="I200" s="6">
        <f aca="true" t="shared" si="27" ref="I200:I212">SUM(G200:H200)</f>
        <v>4537608.800951914</v>
      </c>
      <c r="J200" s="6">
        <v>5380.666666666667</v>
      </c>
      <c r="K200" s="6">
        <f aca="true" t="shared" si="28" ref="K200:K212">SUM(C200,F200,I200,J200)</f>
        <v>4542989.467618581</v>
      </c>
      <c r="L200" s="3"/>
      <c r="M200" s="3"/>
      <c r="N200" s="3"/>
      <c r="O200" s="6">
        <v>0</v>
      </c>
      <c r="P200" s="3"/>
      <c r="Q200" s="6">
        <v>4602315.177990726</v>
      </c>
      <c r="R200" s="6">
        <v>4686089.583635532</v>
      </c>
      <c r="S200" s="6"/>
      <c r="T200" s="5">
        <v>137920</v>
      </c>
      <c r="U200" s="5">
        <v>0</v>
      </c>
      <c r="V200" s="5">
        <v>4690</v>
      </c>
      <c r="W200" s="3"/>
      <c r="X200" s="13">
        <v>0</v>
      </c>
      <c r="Y200" s="13">
        <v>0</v>
      </c>
      <c r="Z200" s="13">
        <v>0</v>
      </c>
      <c r="AB200" s="5"/>
      <c r="AC200" s="5"/>
      <c r="AD200" s="5"/>
      <c r="AF200" s="5"/>
      <c r="AG200" s="5"/>
      <c r="AH200" s="5"/>
    </row>
    <row r="201" spans="1:34" ht="12.75">
      <c r="A201" s="22" t="s">
        <v>216</v>
      </c>
      <c r="B201" s="3">
        <v>3417069</v>
      </c>
      <c r="C201" s="6">
        <v>0</v>
      </c>
      <c r="D201" s="5">
        <v>0</v>
      </c>
      <c r="E201" s="5">
        <v>0</v>
      </c>
      <c r="F201" s="5">
        <f t="shared" si="26"/>
        <v>0</v>
      </c>
      <c r="G201" s="5">
        <v>1600000</v>
      </c>
      <c r="H201" s="5">
        <v>809537.406416515</v>
      </c>
      <c r="I201" s="6">
        <f t="shared" si="27"/>
        <v>2409537.406416515</v>
      </c>
      <c r="J201" s="6">
        <v>2504.3333333333335</v>
      </c>
      <c r="K201" s="6">
        <f t="shared" si="28"/>
        <v>2412041.7397498484</v>
      </c>
      <c r="L201" s="3"/>
      <c r="M201" s="3"/>
      <c r="N201" s="3"/>
      <c r="O201" s="6">
        <v>0</v>
      </c>
      <c r="P201" s="3"/>
      <c r="Q201" s="6">
        <v>2509546.2671771944</v>
      </c>
      <c r="R201" s="6">
        <v>2610982.503368297</v>
      </c>
      <c r="T201" s="5">
        <v>77785</v>
      </c>
      <c r="U201" s="5">
        <v>0</v>
      </c>
      <c r="V201" s="5">
        <v>2345</v>
      </c>
      <c r="W201" s="3"/>
      <c r="X201" s="13">
        <v>0</v>
      </c>
      <c r="Y201" s="13">
        <v>0</v>
      </c>
      <c r="Z201" s="13">
        <v>0</v>
      </c>
      <c r="AB201" s="5"/>
      <c r="AC201" s="5"/>
      <c r="AD201" s="5"/>
      <c r="AF201" s="5"/>
      <c r="AG201" s="5"/>
      <c r="AH201" s="5"/>
    </row>
    <row r="202" spans="1:34" ht="12.75">
      <c r="A202" s="22" t="s">
        <v>153</v>
      </c>
      <c r="B202" s="3">
        <v>3417070</v>
      </c>
      <c r="C202" s="6">
        <v>0</v>
      </c>
      <c r="D202" s="5">
        <v>0</v>
      </c>
      <c r="E202" s="5">
        <v>0</v>
      </c>
      <c r="F202" s="5">
        <f t="shared" si="26"/>
        <v>0</v>
      </c>
      <c r="G202" s="5">
        <v>2420000.0000000005</v>
      </c>
      <c r="H202" s="5">
        <v>1295805.7219385453</v>
      </c>
      <c r="I202" s="6">
        <f t="shared" si="27"/>
        <v>3715805.721938546</v>
      </c>
      <c r="J202" s="6">
        <v>3380.333333333333</v>
      </c>
      <c r="K202" s="6">
        <f t="shared" si="28"/>
        <v>3719186.0552718793</v>
      </c>
      <c r="L202" s="3"/>
      <c r="M202" s="3"/>
      <c r="N202" s="3"/>
      <c r="O202" s="6">
        <v>0</v>
      </c>
      <c r="P202" s="3"/>
      <c r="Q202" s="6">
        <v>3845443.443600194</v>
      </c>
      <c r="R202" s="6">
        <v>3980949.6871366925</v>
      </c>
      <c r="T202" s="5">
        <v>132945</v>
      </c>
      <c r="U202" s="5">
        <v>0</v>
      </c>
      <c r="V202" s="5">
        <v>11725</v>
      </c>
      <c r="W202" s="3"/>
      <c r="X202" s="13">
        <v>0</v>
      </c>
      <c r="Y202" s="13">
        <v>0</v>
      </c>
      <c r="Z202" s="13">
        <v>0</v>
      </c>
      <c r="AB202" s="5"/>
      <c r="AC202" s="5"/>
      <c r="AD202" s="5"/>
      <c r="AF202" s="5"/>
      <c r="AG202" s="5"/>
      <c r="AH202" s="5"/>
    </row>
    <row r="203" spans="1:34" ht="12.75">
      <c r="A203" s="22" t="s">
        <v>154</v>
      </c>
      <c r="B203" s="3">
        <v>3417042</v>
      </c>
      <c r="C203" s="6">
        <v>0</v>
      </c>
      <c r="D203" s="5">
        <v>0</v>
      </c>
      <c r="E203" s="5">
        <v>0</v>
      </c>
      <c r="F203" s="5">
        <f t="shared" si="26"/>
        <v>0</v>
      </c>
      <c r="G203" s="5">
        <v>679999.9999999999</v>
      </c>
      <c r="H203" s="5">
        <v>550420.089138234</v>
      </c>
      <c r="I203" s="6">
        <f t="shared" si="27"/>
        <v>1230420.089138234</v>
      </c>
      <c r="J203" s="5">
        <v>0</v>
      </c>
      <c r="K203" s="6">
        <f t="shared" si="28"/>
        <v>1230420.089138234</v>
      </c>
      <c r="L203" s="3"/>
      <c r="M203" s="3"/>
      <c r="N203" s="3"/>
      <c r="O203" s="6">
        <v>0</v>
      </c>
      <c r="P203" s="3"/>
      <c r="Q203" s="6">
        <v>1230420.0891382338</v>
      </c>
      <c r="R203" s="6">
        <v>1230420.0891382338</v>
      </c>
      <c r="T203" s="5">
        <v>54435</v>
      </c>
      <c r="U203" s="5">
        <v>0</v>
      </c>
      <c r="V203" s="5">
        <v>0</v>
      </c>
      <c r="W203" s="3"/>
      <c r="X203" s="13">
        <v>0</v>
      </c>
      <c r="Y203" s="13">
        <v>0</v>
      </c>
      <c r="Z203" s="13">
        <v>0</v>
      </c>
      <c r="AB203" s="5"/>
      <c r="AC203" s="5"/>
      <c r="AD203" s="5"/>
      <c r="AF203" s="5"/>
      <c r="AG203" s="5"/>
      <c r="AH203" s="5"/>
    </row>
    <row r="204" spans="1:34" ht="12.75">
      <c r="A204" s="22" t="s">
        <v>155</v>
      </c>
      <c r="B204" s="3">
        <v>3417045</v>
      </c>
      <c r="C204" s="6">
        <v>0</v>
      </c>
      <c r="D204" s="5">
        <v>0</v>
      </c>
      <c r="E204" s="5">
        <v>0</v>
      </c>
      <c r="F204" s="5">
        <f>SUM(D204-E204)</f>
        <v>0</v>
      </c>
      <c r="G204" s="5">
        <v>579999.9999999999</v>
      </c>
      <c r="H204" s="5">
        <v>482821.9110408184</v>
      </c>
      <c r="I204" s="6">
        <f t="shared" si="27"/>
        <v>1062821.9110408183</v>
      </c>
      <c r="J204" s="5">
        <v>0</v>
      </c>
      <c r="K204" s="6">
        <f t="shared" si="28"/>
        <v>1062821.9110408183</v>
      </c>
      <c r="L204" s="3"/>
      <c r="M204" s="3"/>
      <c r="N204" s="3"/>
      <c r="O204" s="6">
        <v>0</v>
      </c>
      <c r="P204" s="3"/>
      <c r="Q204" s="6">
        <v>1062821.9110408183</v>
      </c>
      <c r="R204" s="6">
        <v>1062821.9110408183</v>
      </c>
      <c r="T204" s="5">
        <v>64560</v>
      </c>
      <c r="U204" s="5">
        <v>0</v>
      </c>
      <c r="V204" s="5">
        <v>0</v>
      </c>
      <c r="W204" s="3"/>
      <c r="X204" s="13">
        <v>0</v>
      </c>
      <c r="Y204" s="13">
        <v>0</v>
      </c>
      <c r="Z204" s="13">
        <v>0</v>
      </c>
      <c r="AB204" s="5"/>
      <c r="AC204" s="5"/>
      <c r="AD204" s="5"/>
      <c r="AF204" s="5"/>
      <c r="AG204" s="5"/>
      <c r="AH204" s="5"/>
    </row>
    <row r="205" spans="1:34" ht="12.75">
      <c r="A205" s="22" t="s">
        <v>156</v>
      </c>
      <c r="B205" s="3">
        <v>3417065</v>
      </c>
      <c r="C205" s="6">
        <v>0</v>
      </c>
      <c r="D205" s="5">
        <v>0</v>
      </c>
      <c r="E205" s="5">
        <v>0</v>
      </c>
      <c r="F205" s="5">
        <f t="shared" si="26"/>
        <v>0</v>
      </c>
      <c r="G205" s="5">
        <v>650000</v>
      </c>
      <c r="H205" s="5">
        <v>511930.3831374854</v>
      </c>
      <c r="I205" s="6">
        <f t="shared" si="27"/>
        <v>1161930.3831374855</v>
      </c>
      <c r="J205" s="5">
        <v>0</v>
      </c>
      <c r="K205" s="6">
        <f t="shared" si="28"/>
        <v>1161930.3831374855</v>
      </c>
      <c r="L205" s="3"/>
      <c r="M205" s="3"/>
      <c r="N205" s="3"/>
      <c r="O205" s="6">
        <v>0</v>
      </c>
      <c r="P205" s="3"/>
      <c r="Q205" s="6">
        <v>1161930.3831374855</v>
      </c>
      <c r="R205" s="6">
        <v>1170066.240331684</v>
      </c>
      <c r="T205" s="5">
        <v>46645</v>
      </c>
      <c r="U205" s="5">
        <v>0</v>
      </c>
      <c r="V205" s="5">
        <v>0</v>
      </c>
      <c r="W205" s="3"/>
      <c r="X205" s="13">
        <v>0</v>
      </c>
      <c r="Y205" s="13">
        <v>0</v>
      </c>
      <c r="Z205" s="13">
        <v>0</v>
      </c>
      <c r="AB205" s="5"/>
      <c r="AC205" s="5"/>
      <c r="AD205" s="5"/>
      <c r="AF205" s="5"/>
      <c r="AG205" s="5"/>
      <c r="AH205" s="5"/>
    </row>
    <row r="206" spans="1:34" ht="12.75">
      <c r="A206" s="22" t="s">
        <v>157</v>
      </c>
      <c r="B206" s="3">
        <v>3417054</v>
      </c>
      <c r="C206" s="6">
        <v>0</v>
      </c>
      <c r="D206" s="5">
        <v>0</v>
      </c>
      <c r="E206" s="5">
        <v>0</v>
      </c>
      <c r="F206" s="5">
        <f t="shared" si="26"/>
        <v>0</v>
      </c>
      <c r="G206" s="5">
        <v>1330000</v>
      </c>
      <c r="H206" s="5">
        <v>1176470.5890985066</v>
      </c>
      <c r="I206" s="6">
        <f t="shared" si="27"/>
        <v>2506470.5890985066</v>
      </c>
      <c r="J206" s="5">
        <v>0</v>
      </c>
      <c r="K206" s="6">
        <f t="shared" si="28"/>
        <v>2506470.5890985066</v>
      </c>
      <c r="L206" s="3"/>
      <c r="M206" s="3"/>
      <c r="N206" s="3"/>
      <c r="O206" s="6">
        <v>0</v>
      </c>
      <c r="P206" s="3"/>
      <c r="Q206" s="6">
        <v>2532975.550457504</v>
      </c>
      <c r="R206" s="6">
        <v>2576692.7590317037</v>
      </c>
      <c r="T206" s="5">
        <v>95495</v>
      </c>
      <c r="U206" s="5">
        <v>310</v>
      </c>
      <c r="V206" s="5">
        <v>7035</v>
      </c>
      <c r="W206" s="3"/>
      <c r="X206" s="13">
        <v>0</v>
      </c>
      <c r="Y206" s="13">
        <v>0</v>
      </c>
      <c r="Z206" s="13">
        <v>0</v>
      </c>
      <c r="AB206" s="5"/>
      <c r="AC206" s="5"/>
      <c r="AD206" s="5"/>
      <c r="AF206" s="5"/>
      <c r="AG206" s="5"/>
      <c r="AH206" s="5"/>
    </row>
    <row r="207" spans="1:34" ht="12.75">
      <c r="A207" s="22" t="s">
        <v>158</v>
      </c>
      <c r="B207" s="3">
        <v>3417051</v>
      </c>
      <c r="C207" s="6">
        <v>0</v>
      </c>
      <c r="D207" s="5">
        <v>0</v>
      </c>
      <c r="E207" s="5">
        <v>0</v>
      </c>
      <c r="F207" s="5">
        <f t="shared" si="26"/>
        <v>0</v>
      </c>
      <c r="G207" s="5">
        <v>1283333.3333333335</v>
      </c>
      <c r="H207" s="5">
        <v>983253.1292446232</v>
      </c>
      <c r="I207" s="6">
        <f t="shared" si="27"/>
        <v>2266586.4625779567</v>
      </c>
      <c r="J207" s="6">
        <v>6007.666666666666</v>
      </c>
      <c r="K207" s="6">
        <f t="shared" si="28"/>
        <v>2272594.1292446232</v>
      </c>
      <c r="L207" s="3"/>
      <c r="M207" s="3"/>
      <c r="N207" s="3"/>
      <c r="O207" s="6">
        <v>0</v>
      </c>
      <c r="P207" s="3"/>
      <c r="Q207" s="6">
        <v>2318791.2640470243</v>
      </c>
      <c r="R207" s="6">
        <v>2350292.360794004</v>
      </c>
      <c r="T207" s="5">
        <v>44885</v>
      </c>
      <c r="U207" s="5">
        <v>0</v>
      </c>
      <c r="V207" s="5">
        <v>9380</v>
      </c>
      <c r="W207" s="3"/>
      <c r="X207" s="13">
        <v>0</v>
      </c>
      <c r="Y207" s="13">
        <v>0</v>
      </c>
      <c r="Z207" s="13">
        <v>0</v>
      </c>
      <c r="AB207" s="5"/>
      <c r="AC207" s="5"/>
      <c r="AD207" s="5"/>
      <c r="AF207" s="5"/>
      <c r="AG207" s="5"/>
      <c r="AH207" s="5"/>
    </row>
    <row r="208" spans="1:34" ht="12.75">
      <c r="A208" s="22" t="s">
        <v>159</v>
      </c>
      <c r="B208" s="3">
        <v>3417063</v>
      </c>
      <c r="C208" s="6">
        <v>0</v>
      </c>
      <c r="D208" s="5">
        <v>0</v>
      </c>
      <c r="E208" s="5">
        <v>0</v>
      </c>
      <c r="F208" s="5">
        <f t="shared" si="26"/>
        <v>0</v>
      </c>
      <c r="G208" s="5">
        <v>1450000</v>
      </c>
      <c r="H208" s="5">
        <v>1195462.371984347</v>
      </c>
      <c r="I208" s="6">
        <f t="shared" si="27"/>
        <v>2645462.371984347</v>
      </c>
      <c r="J208" s="5">
        <v>0</v>
      </c>
      <c r="K208" s="6">
        <f t="shared" si="28"/>
        <v>2645462.371984347</v>
      </c>
      <c r="L208" s="3"/>
      <c r="M208" s="3"/>
      <c r="N208" s="3"/>
      <c r="O208" s="6">
        <v>0</v>
      </c>
      <c r="P208" s="3"/>
      <c r="Q208" s="6">
        <v>2692178.3120067692</v>
      </c>
      <c r="R208" s="6">
        <v>2754449.8889919347</v>
      </c>
      <c r="T208" s="5">
        <v>111635</v>
      </c>
      <c r="U208" s="5">
        <v>0</v>
      </c>
      <c r="V208" s="5">
        <v>4690</v>
      </c>
      <c r="W208" s="3"/>
      <c r="X208" s="13">
        <v>0</v>
      </c>
      <c r="Y208" s="13">
        <v>0</v>
      </c>
      <c r="Z208" s="13">
        <v>0</v>
      </c>
      <c r="AB208" s="5"/>
      <c r="AC208" s="5"/>
      <c r="AD208" s="5"/>
      <c r="AF208" s="5"/>
      <c r="AG208" s="5"/>
      <c r="AH208" s="5"/>
    </row>
    <row r="209" spans="1:34" ht="12.75">
      <c r="A209" s="22" t="s">
        <v>160</v>
      </c>
      <c r="B209" s="3">
        <v>3417052</v>
      </c>
      <c r="C209" s="6">
        <v>0</v>
      </c>
      <c r="D209" s="5">
        <v>0</v>
      </c>
      <c r="E209" s="5">
        <v>0</v>
      </c>
      <c r="F209" s="5">
        <f t="shared" si="26"/>
        <v>0</v>
      </c>
      <c r="G209" s="5">
        <v>1371666.6666666667</v>
      </c>
      <c r="H209" s="5">
        <v>1154306.827088006</v>
      </c>
      <c r="I209" s="6">
        <f t="shared" si="27"/>
        <v>2525973.493754673</v>
      </c>
      <c r="J209" s="6">
        <v>4880.333333333333</v>
      </c>
      <c r="K209" s="6">
        <f t="shared" si="28"/>
        <v>2530853.8270880063</v>
      </c>
      <c r="L209" s="3"/>
      <c r="M209" s="3"/>
      <c r="N209" s="3"/>
      <c r="O209" s="6">
        <v>0</v>
      </c>
      <c r="P209" s="3"/>
      <c r="Q209" s="6">
        <v>2563434.4765875195</v>
      </c>
      <c r="R209" s="6">
        <v>2598218.124787282</v>
      </c>
      <c r="T209" s="5">
        <v>43930</v>
      </c>
      <c r="U209" s="5">
        <v>0</v>
      </c>
      <c r="V209" s="5">
        <v>2345</v>
      </c>
      <c r="W209" s="3"/>
      <c r="X209" s="13">
        <v>0</v>
      </c>
      <c r="Y209" s="13">
        <v>0</v>
      </c>
      <c r="Z209" s="13">
        <v>0</v>
      </c>
      <c r="AB209" s="5"/>
      <c r="AC209" s="5"/>
      <c r="AD209" s="5"/>
      <c r="AF209" s="5"/>
      <c r="AG209" s="5"/>
      <c r="AH209" s="5"/>
    </row>
    <row r="210" spans="1:34" ht="12.75">
      <c r="A210" s="22" t="s">
        <v>161</v>
      </c>
      <c r="B210" s="3">
        <v>3417059</v>
      </c>
      <c r="C210" s="6">
        <v>0</v>
      </c>
      <c r="D210" s="5">
        <v>0</v>
      </c>
      <c r="E210" s="5">
        <v>0</v>
      </c>
      <c r="F210" s="5">
        <f t="shared" si="26"/>
        <v>0</v>
      </c>
      <c r="G210" s="5">
        <v>780000</v>
      </c>
      <c r="H210" s="5">
        <v>1777727.3215280818</v>
      </c>
      <c r="I210" s="6">
        <f t="shared" si="27"/>
        <v>2557727.321528082</v>
      </c>
      <c r="J210" s="6">
        <v>4631</v>
      </c>
      <c r="K210" s="6">
        <f t="shared" si="28"/>
        <v>2562358.321528082</v>
      </c>
      <c r="L210" s="3"/>
      <c r="M210" s="3"/>
      <c r="N210" s="3"/>
      <c r="O210" s="6">
        <v>0</v>
      </c>
      <c r="P210" s="3"/>
      <c r="Q210" s="6">
        <v>2600184.293408341</v>
      </c>
      <c r="R210" s="6">
        <v>2623466.222456105</v>
      </c>
      <c r="T210" s="5">
        <v>34380</v>
      </c>
      <c r="U210" s="5">
        <v>0</v>
      </c>
      <c r="V210" s="5">
        <v>0</v>
      </c>
      <c r="W210" s="3"/>
      <c r="X210" s="13">
        <v>0</v>
      </c>
      <c r="Y210" s="13">
        <v>0</v>
      </c>
      <c r="Z210" s="13">
        <v>0</v>
      </c>
      <c r="AB210" s="5"/>
      <c r="AC210" s="5"/>
      <c r="AD210" s="5"/>
      <c r="AF210" s="5"/>
      <c r="AG210" s="5"/>
      <c r="AH210" s="5"/>
    </row>
    <row r="211" spans="1:34" ht="12.75">
      <c r="A211" s="22" t="s">
        <v>162</v>
      </c>
      <c r="B211" s="3">
        <v>3417039</v>
      </c>
      <c r="C211" s="6">
        <v>0</v>
      </c>
      <c r="D211" s="5">
        <v>0</v>
      </c>
      <c r="E211" s="5">
        <v>0</v>
      </c>
      <c r="F211" s="5">
        <f t="shared" si="26"/>
        <v>0</v>
      </c>
      <c r="G211" s="5">
        <v>700000</v>
      </c>
      <c r="H211" s="5">
        <v>686015.4122594793</v>
      </c>
      <c r="I211" s="6">
        <f t="shared" si="27"/>
        <v>1386015.4122594793</v>
      </c>
      <c r="J211" s="5">
        <v>0</v>
      </c>
      <c r="K211" s="6">
        <f t="shared" si="28"/>
        <v>1386015.4122594793</v>
      </c>
      <c r="L211" s="3"/>
      <c r="M211" s="3"/>
      <c r="N211" s="3"/>
      <c r="O211" s="6">
        <v>0</v>
      </c>
      <c r="P211" s="3"/>
      <c r="Q211" s="6">
        <v>1386015.4122594793</v>
      </c>
      <c r="R211" s="6">
        <v>1386015.4122594793</v>
      </c>
      <c r="T211" s="5">
        <v>52915</v>
      </c>
      <c r="U211" s="5">
        <v>0</v>
      </c>
      <c r="V211" s="5">
        <v>0</v>
      </c>
      <c r="W211" s="3"/>
      <c r="X211" s="13">
        <v>0</v>
      </c>
      <c r="Y211" s="13">
        <v>0</v>
      </c>
      <c r="Z211" s="13">
        <v>0</v>
      </c>
      <c r="AB211" s="5"/>
      <c r="AC211" s="5"/>
      <c r="AD211" s="5"/>
      <c r="AF211" s="5"/>
      <c r="AG211" s="5"/>
      <c r="AH211" s="5"/>
    </row>
    <row r="212" spans="1:34" ht="12.75">
      <c r="A212" s="22" t="s">
        <v>217</v>
      </c>
      <c r="B212" s="3">
        <v>3411108</v>
      </c>
      <c r="C212" s="6">
        <v>0</v>
      </c>
      <c r="D212" s="5">
        <v>0</v>
      </c>
      <c r="E212" s="5">
        <v>0</v>
      </c>
      <c r="F212" s="5">
        <f t="shared" si="26"/>
        <v>0</v>
      </c>
      <c r="G212" s="5">
        <v>1060000</v>
      </c>
      <c r="H212" s="5">
        <v>1586061.0806853836</v>
      </c>
      <c r="I212" s="6">
        <f t="shared" si="27"/>
        <v>2646061.0806853836</v>
      </c>
      <c r="J212" s="5">
        <v>0</v>
      </c>
      <c r="K212" s="6">
        <f t="shared" si="28"/>
        <v>2646061.0806853836</v>
      </c>
      <c r="L212" s="3"/>
      <c r="M212" s="3"/>
      <c r="N212" s="3"/>
      <c r="O212" s="6">
        <v>0</v>
      </c>
      <c r="P212" s="3"/>
      <c r="Q212" s="6">
        <v>2666784.2767901067</v>
      </c>
      <c r="R212" s="6">
        <v>2690360.404260263</v>
      </c>
      <c r="T212" s="5">
        <v>46047.5</v>
      </c>
      <c r="U212" s="5">
        <v>0</v>
      </c>
      <c r="V212" s="5">
        <v>0</v>
      </c>
      <c r="W212" s="3"/>
      <c r="X212" s="13">
        <v>0</v>
      </c>
      <c r="Y212" s="13">
        <v>0</v>
      </c>
      <c r="Z212" s="13">
        <v>0</v>
      </c>
      <c r="AB212" s="5"/>
      <c r="AC212" s="5"/>
      <c r="AD212" s="5"/>
      <c r="AF212" s="5"/>
      <c r="AG212" s="5"/>
      <c r="AH212" s="5"/>
    </row>
    <row r="213" spans="1:26" ht="12.75">
      <c r="A213" s="29" t="s">
        <v>7</v>
      </c>
      <c r="B213" s="4" t="s">
        <v>7</v>
      </c>
      <c r="C213" s="15" t="s">
        <v>7</v>
      </c>
      <c r="D213" s="14" t="s">
        <v>7</v>
      </c>
      <c r="E213" s="14" t="s">
        <v>7</v>
      </c>
      <c r="F213" s="14" t="s">
        <v>7</v>
      </c>
      <c r="G213" s="15" t="s">
        <v>7</v>
      </c>
      <c r="H213" s="15" t="s">
        <v>7</v>
      </c>
      <c r="I213" s="15" t="s">
        <v>7</v>
      </c>
      <c r="J213" s="15" t="s">
        <v>7</v>
      </c>
      <c r="K213" s="15" t="s">
        <v>7</v>
      </c>
      <c r="L213" s="3"/>
      <c r="M213" s="15" t="s">
        <v>7</v>
      </c>
      <c r="N213" s="3"/>
      <c r="O213" s="15" t="s">
        <v>7</v>
      </c>
      <c r="P213" s="3"/>
      <c r="Q213" s="15" t="s">
        <v>7</v>
      </c>
      <c r="R213" s="15" t="s">
        <v>7</v>
      </c>
      <c r="T213" s="15" t="s">
        <v>7</v>
      </c>
      <c r="U213" s="15" t="s">
        <v>7</v>
      </c>
      <c r="V213" s="15" t="s">
        <v>7</v>
      </c>
      <c r="W213" s="3"/>
      <c r="X213" s="10" t="s">
        <v>7</v>
      </c>
      <c r="Y213" s="10" t="s">
        <v>7</v>
      </c>
      <c r="Z213" s="10" t="s">
        <v>7</v>
      </c>
    </row>
    <row r="214" spans="1:26" ht="12.75">
      <c r="A214" s="22" t="s">
        <v>183</v>
      </c>
      <c r="C214" s="5">
        <f>SUM(C200:C212)</f>
        <v>0</v>
      </c>
      <c r="D214" s="5">
        <f aca="true" t="shared" si="29" ref="D214:K214">SUM(D200:D212)</f>
        <v>0</v>
      </c>
      <c r="E214" s="5">
        <f t="shared" si="29"/>
        <v>0</v>
      </c>
      <c r="F214" s="5">
        <f t="shared" si="29"/>
        <v>0</v>
      </c>
      <c r="G214" s="6">
        <f t="shared" si="29"/>
        <v>16625000</v>
      </c>
      <c r="H214" s="6">
        <f t="shared" si="29"/>
        <v>14027421.04451194</v>
      </c>
      <c r="I214" s="6">
        <f t="shared" si="29"/>
        <v>30652421.04451194</v>
      </c>
      <c r="J214" s="6">
        <f t="shared" si="29"/>
        <v>26784.333333333332</v>
      </c>
      <c r="K214" s="5">
        <f t="shared" si="29"/>
        <v>30679205.377845272</v>
      </c>
      <c r="L214" s="3"/>
      <c r="M214" s="5">
        <f>SUM(M200:M212)</f>
        <v>0</v>
      </c>
      <c r="N214" s="3"/>
      <c r="O214" s="5">
        <f>SUM(O200:O212)</f>
        <v>0</v>
      </c>
      <c r="P214" s="3"/>
      <c r="Q214" s="5">
        <f>SUM(Q200:Q212)</f>
        <v>31172840.85764139</v>
      </c>
      <c r="R214" s="5">
        <f>SUM(R200:R212)</f>
        <v>31720825.187232025</v>
      </c>
      <c r="T214" s="5">
        <f>SUM(T200:T212)</f>
        <v>943577.5</v>
      </c>
      <c r="U214" s="5">
        <f>SUM(U200:U212)</f>
        <v>310</v>
      </c>
      <c r="V214" s="5">
        <f>SUM(V200:V212)</f>
        <v>42210</v>
      </c>
      <c r="W214" s="3"/>
      <c r="X214" s="13">
        <f>SUM(X200:X212)</f>
        <v>0</v>
      </c>
      <c r="Y214" s="13">
        <f>SUM(Y200:Y212)</f>
        <v>0</v>
      </c>
      <c r="Z214" s="13">
        <f>SUM(Z200:Z212)</f>
        <v>0</v>
      </c>
    </row>
    <row r="215" spans="1:26" ht="12.75">
      <c r="A215" s="29" t="s">
        <v>7</v>
      </c>
      <c r="B215" s="4" t="s">
        <v>7</v>
      </c>
      <c r="C215" s="15" t="s">
        <v>7</v>
      </c>
      <c r="D215" s="14" t="s">
        <v>7</v>
      </c>
      <c r="E215" s="14" t="s">
        <v>7</v>
      </c>
      <c r="F215" s="14" t="s">
        <v>7</v>
      </c>
      <c r="G215" s="15" t="s">
        <v>7</v>
      </c>
      <c r="H215" s="15" t="s">
        <v>7</v>
      </c>
      <c r="I215" s="15" t="s">
        <v>7</v>
      </c>
      <c r="J215" s="15" t="s">
        <v>7</v>
      </c>
      <c r="K215" s="15" t="s">
        <v>7</v>
      </c>
      <c r="L215" s="3"/>
      <c r="M215" s="15" t="s">
        <v>7</v>
      </c>
      <c r="N215" s="3"/>
      <c r="O215" s="15" t="s">
        <v>7</v>
      </c>
      <c r="P215" s="3"/>
      <c r="Q215" s="15" t="s">
        <v>7</v>
      </c>
      <c r="R215" s="15" t="s">
        <v>7</v>
      </c>
      <c r="T215" s="15" t="s">
        <v>7</v>
      </c>
      <c r="U215" s="15" t="s">
        <v>7</v>
      </c>
      <c r="V215" s="15" t="s">
        <v>7</v>
      </c>
      <c r="W215" s="3"/>
      <c r="X215" s="10" t="s">
        <v>7</v>
      </c>
      <c r="Y215" s="10" t="s">
        <v>7</v>
      </c>
      <c r="Z215" s="10" t="s">
        <v>7</v>
      </c>
    </row>
    <row r="216" spans="1:34" ht="12.75">
      <c r="A216" s="22" t="s">
        <v>184</v>
      </c>
      <c r="C216" s="7">
        <f>SUM(C197,C214)</f>
        <v>12173627.615958067</v>
      </c>
      <c r="D216" s="7">
        <f aca="true" t="shared" si="30" ref="D216:K216">SUM(D197,D214)</f>
        <v>244255616.5252425</v>
      </c>
      <c r="E216" s="7">
        <f t="shared" si="30"/>
        <v>1873171.3681361116</v>
      </c>
      <c r="F216" s="7">
        <f t="shared" si="30"/>
        <v>242382445.1571064</v>
      </c>
      <c r="G216" s="7">
        <f t="shared" si="30"/>
        <v>17876499.666666668</v>
      </c>
      <c r="H216" s="7">
        <f t="shared" si="30"/>
        <v>15100746.17049726</v>
      </c>
      <c r="I216" s="7">
        <f t="shared" si="30"/>
        <v>32977245.837163925</v>
      </c>
      <c r="J216" s="7">
        <f t="shared" si="30"/>
        <v>12101798.666666668</v>
      </c>
      <c r="K216" s="7">
        <f t="shared" si="30"/>
        <v>299635117.27689505</v>
      </c>
      <c r="L216" s="3"/>
      <c r="M216" s="7">
        <f>SUM(M197,M214)</f>
        <v>421000</v>
      </c>
      <c r="N216" s="3"/>
      <c r="O216" s="7">
        <f>SUM(O197,O214)</f>
        <v>35276918.71400717</v>
      </c>
      <c r="P216" s="3"/>
      <c r="Q216" s="7">
        <f>SUM(Q197,Q214)</f>
        <v>309455892.7508412</v>
      </c>
      <c r="R216" s="7">
        <f>SUM(R197,R214)</f>
        <v>316790951.59526443</v>
      </c>
      <c r="T216" s="7">
        <f>SUM(T197,T214)</f>
        <v>22070452.5</v>
      </c>
      <c r="U216" s="7">
        <f>SUM(U197,U214)</f>
        <v>48670</v>
      </c>
      <c r="V216" s="7">
        <f>SUM(V197,V214)</f>
        <v>961450</v>
      </c>
      <c r="W216" s="3"/>
      <c r="X216" s="13">
        <f>SUM(X197,X214)</f>
        <v>48793.916666666664</v>
      </c>
      <c r="Y216" s="13">
        <f>SUM(Y197,Y214)</f>
        <v>49445.92</v>
      </c>
      <c r="Z216" s="13">
        <f>SUM(Z197,Z214)</f>
        <v>49881</v>
      </c>
      <c r="AB216" s="5"/>
      <c r="AC216" s="5"/>
      <c r="AD216" s="5"/>
      <c r="AF216" s="5"/>
      <c r="AG216" s="5"/>
      <c r="AH216" s="5"/>
    </row>
    <row r="217" spans="1:26" ht="12.75">
      <c r="A217" s="29" t="s">
        <v>7</v>
      </c>
      <c r="B217" s="4" t="s">
        <v>7</v>
      </c>
      <c r="C217" s="15" t="s">
        <v>7</v>
      </c>
      <c r="D217" s="14" t="s">
        <v>7</v>
      </c>
      <c r="E217" s="14" t="s">
        <v>7</v>
      </c>
      <c r="F217" s="14" t="s">
        <v>7</v>
      </c>
      <c r="G217" s="15" t="s">
        <v>7</v>
      </c>
      <c r="H217" s="15" t="s">
        <v>7</v>
      </c>
      <c r="I217" s="15" t="s">
        <v>7</v>
      </c>
      <c r="J217" s="15" t="s">
        <v>7</v>
      </c>
      <c r="K217" s="15" t="s">
        <v>7</v>
      </c>
      <c r="L217" s="3"/>
      <c r="M217" s="15" t="s">
        <v>7</v>
      </c>
      <c r="N217" s="3"/>
      <c r="O217" s="15" t="s">
        <v>7</v>
      </c>
      <c r="P217" s="3"/>
      <c r="Q217" s="15" t="s">
        <v>7</v>
      </c>
      <c r="R217" s="15" t="s">
        <v>7</v>
      </c>
      <c r="T217" s="15" t="s">
        <v>7</v>
      </c>
      <c r="U217" s="15" t="s">
        <v>7</v>
      </c>
      <c r="V217" s="15" t="s">
        <v>7</v>
      </c>
      <c r="W217" s="3"/>
      <c r="X217" s="10" t="s">
        <v>7</v>
      </c>
      <c r="Y217" s="10" t="s">
        <v>7</v>
      </c>
      <c r="Z217" s="10" t="s">
        <v>7</v>
      </c>
    </row>
    <row r="218" spans="1:26" ht="12.75">
      <c r="A218" s="22"/>
      <c r="C218" s="32"/>
      <c r="D218" s="33"/>
      <c r="E218" s="32"/>
      <c r="F218" s="32"/>
      <c r="G218" s="32"/>
      <c r="H218" s="32"/>
      <c r="I218" s="32"/>
      <c r="J218" s="32"/>
      <c r="M218" s="32"/>
      <c r="O218" s="32"/>
      <c r="Q218" s="32"/>
      <c r="R218" s="32"/>
      <c r="V218" s="6">
        <f>SUM(T216:V216)</f>
        <v>23080572.5</v>
      </c>
      <c r="W218" s="22"/>
      <c r="X218" s="32"/>
      <c r="Y218" s="32"/>
      <c r="Z218" s="32"/>
    </row>
    <row r="219" spans="1:16" ht="12.75">
      <c r="A219" s="22"/>
      <c r="G219" s="22"/>
      <c r="H219" s="22"/>
      <c r="I219" s="22"/>
      <c r="L219" s="3"/>
      <c r="N219" s="22"/>
      <c r="P219" s="22"/>
    </row>
    <row r="220" ht="12.75">
      <c r="A220" s="22"/>
    </row>
    <row r="221" ht="12.75">
      <c r="A221" s="22"/>
    </row>
    <row r="222" spans="7:18" ht="12.75">
      <c r="G222" s="22"/>
      <c r="H222" s="22"/>
      <c r="I222" s="22"/>
      <c r="L222" s="3"/>
      <c r="N222" s="22"/>
      <c r="P222" s="22"/>
      <c r="Q222" s="22"/>
      <c r="R222" s="22"/>
    </row>
    <row r="223" spans="7:16" ht="12.75">
      <c r="G223" s="22"/>
      <c r="H223" s="22"/>
      <c r="I223" s="22"/>
      <c r="L223" s="3"/>
      <c r="P223" s="22"/>
    </row>
    <row r="224" spans="7:18" ht="12.75">
      <c r="G224" s="22"/>
      <c r="H224" s="22"/>
      <c r="I224" s="22"/>
      <c r="P224" s="22"/>
      <c r="Q224" s="22"/>
      <c r="R224" s="22"/>
    </row>
    <row r="225" spans="7:9" ht="12.75">
      <c r="G225" s="22"/>
      <c r="H225" s="22"/>
      <c r="I225" s="22"/>
    </row>
    <row r="226" spans="7:9" ht="12.75">
      <c r="G226" s="22"/>
      <c r="H226" s="22"/>
      <c r="I226" s="22"/>
    </row>
    <row r="65536" ht="12.75">
      <c r="IV65536" t="s">
        <v>245</v>
      </c>
    </row>
  </sheetData>
  <sheetProtection/>
  <mergeCells count="23">
    <mergeCell ref="M8:M11"/>
    <mergeCell ref="K9:K11"/>
    <mergeCell ref="J9:J11"/>
    <mergeCell ref="H10:H11"/>
    <mergeCell ref="G10:G11"/>
    <mergeCell ref="C8:K8"/>
    <mergeCell ref="Z8:Z11"/>
    <mergeCell ref="Y8:Y11"/>
    <mergeCell ref="R8:R11"/>
    <mergeCell ref="T8:T11"/>
    <mergeCell ref="U8:U11"/>
    <mergeCell ref="V8:V11"/>
    <mergeCell ref="X8:X11"/>
    <mergeCell ref="C7:K7"/>
    <mergeCell ref="Q8:Q11"/>
    <mergeCell ref="C9:C11"/>
    <mergeCell ref="D10:D11"/>
    <mergeCell ref="E10:E11"/>
    <mergeCell ref="G9:I9"/>
    <mergeCell ref="F10:F11"/>
    <mergeCell ref="O8:O11"/>
    <mergeCell ref="D9:F9"/>
    <mergeCell ref="I10:I11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8" scale="66" r:id="rId1"/>
  <rowBreaks count="2" manualBreakCount="2">
    <brk id="91" max="26" man="1"/>
    <brk id="159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0"/>
  <sheetViews>
    <sheetView zoomScalePageLayoutView="0" workbookViewId="0" topLeftCell="A1">
      <pane xSplit="1" ySplit="11" topLeftCell="S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D14" sqref="AD14"/>
    </sheetView>
  </sheetViews>
  <sheetFormatPr defaultColWidth="9.140625" defaultRowHeight="12.75"/>
  <cols>
    <col min="1" max="1" width="44.7109375" style="0" bestFit="1" customWidth="1"/>
    <col min="2" max="2" width="9.8515625" style="0" bestFit="1" customWidth="1"/>
    <col min="3" max="3" width="12.28125" style="0" bestFit="1" customWidth="1"/>
    <col min="4" max="4" width="13.00390625" style="0" bestFit="1" customWidth="1"/>
    <col min="5" max="5" width="2.57421875" style="0" bestFit="1" customWidth="1"/>
    <col min="6" max="6" width="12.28125" style="0" bestFit="1" customWidth="1"/>
    <col min="7" max="7" width="2.7109375" style="0" customWidth="1"/>
    <col min="8" max="8" width="12.28125" style="0" bestFit="1" customWidth="1"/>
    <col min="9" max="9" width="2.7109375" style="0" customWidth="1"/>
    <col min="10" max="10" width="11.140625" style="0" bestFit="1" customWidth="1"/>
    <col min="11" max="11" width="2.7109375" style="0" customWidth="1"/>
    <col min="12" max="12" width="12.28125" style="0" bestFit="1" customWidth="1"/>
    <col min="13" max="13" width="2.7109375" style="0" customWidth="1"/>
    <col min="14" max="14" width="11.140625" style="0" bestFit="1" customWidth="1"/>
    <col min="15" max="15" width="2.7109375" style="0" customWidth="1"/>
    <col min="16" max="16" width="12.28125" style="0" bestFit="1" customWidth="1"/>
    <col min="17" max="17" width="2.7109375" style="0" customWidth="1"/>
    <col min="18" max="18" width="12.28125" style="0" bestFit="1" customWidth="1"/>
    <col min="19" max="19" width="2.7109375" style="0" customWidth="1"/>
    <col min="20" max="20" width="12.28125" style="0" bestFit="1" customWidth="1"/>
    <col min="21" max="21" width="2.7109375" style="0" customWidth="1"/>
    <col min="22" max="22" width="12.28125" style="0" bestFit="1" customWidth="1"/>
    <col min="23" max="23" width="4.00390625" style="0" customWidth="1"/>
    <col min="24" max="24" width="12.57421875" style="0" customWidth="1"/>
    <col min="25" max="25" width="3.57421875" style="0" customWidth="1"/>
    <col min="26" max="26" width="12.8515625" style="0" customWidth="1"/>
    <col min="27" max="27" width="2.7109375" style="0" customWidth="1"/>
    <col min="28" max="28" width="11.7109375" style="0" customWidth="1"/>
    <col min="29" max="29" width="3.28125" style="0" customWidth="1"/>
    <col min="30" max="30" width="10.8515625" style="0" customWidth="1"/>
  </cols>
  <sheetData>
    <row r="1" spans="1:22" ht="12.75">
      <c r="A1" s="16" t="s">
        <v>194</v>
      </c>
      <c r="B1" s="26" t="s">
        <v>237</v>
      </c>
      <c r="C1" s="22"/>
      <c r="D1" s="22"/>
      <c r="E1" s="22"/>
      <c r="F1" s="22"/>
      <c r="G1" s="22"/>
      <c r="H1" s="22"/>
      <c r="I1" s="22"/>
      <c r="J1" s="22"/>
      <c r="L1" s="22"/>
      <c r="R1" s="22"/>
      <c r="T1" s="22"/>
      <c r="U1" s="22"/>
      <c r="V1" s="22"/>
    </row>
    <row r="2" spans="2:22" ht="12.75">
      <c r="B2" s="26" t="s">
        <v>238</v>
      </c>
      <c r="T2" s="22"/>
      <c r="U2" s="22"/>
      <c r="V2" s="22"/>
    </row>
    <row r="3" spans="1:22" ht="12.75">
      <c r="A3" t="s">
        <v>201</v>
      </c>
      <c r="T3" s="22"/>
      <c r="U3" s="22"/>
      <c r="V3" s="22"/>
    </row>
    <row r="4" spans="20:22" ht="12.75">
      <c r="T4" s="22"/>
      <c r="U4" s="22"/>
      <c r="V4" s="22"/>
    </row>
    <row r="5" spans="20:22" ht="12.75">
      <c r="T5" s="22"/>
      <c r="U5" s="22"/>
      <c r="V5" s="22"/>
    </row>
    <row r="6" spans="10:28" ht="12.75">
      <c r="J6" s="24"/>
      <c r="T6" s="22"/>
      <c r="U6" s="22"/>
      <c r="V6" s="22"/>
      <c r="X6" s="34"/>
      <c r="AB6" s="34"/>
    </row>
    <row r="7" spans="10:21" ht="12.75">
      <c r="J7" s="24"/>
      <c r="T7" s="22"/>
      <c r="U7" s="24"/>
    </row>
    <row r="8" spans="1:30" ht="12.75">
      <c r="A8" s="17"/>
      <c r="B8" s="17"/>
      <c r="C8" s="18" t="s">
        <v>196</v>
      </c>
      <c r="D8" s="18" t="s">
        <v>174</v>
      </c>
      <c r="F8" s="18" t="s">
        <v>196</v>
      </c>
      <c r="H8" s="18" t="s">
        <v>175</v>
      </c>
      <c r="J8" s="18" t="s">
        <v>174</v>
      </c>
      <c r="L8" s="18" t="s">
        <v>179</v>
      </c>
      <c r="N8" s="28" t="s">
        <v>175</v>
      </c>
      <c r="P8" s="18" t="s">
        <v>204</v>
      </c>
      <c r="R8" s="18" t="s">
        <v>179</v>
      </c>
      <c r="T8" s="18" t="s">
        <v>213</v>
      </c>
      <c r="U8" s="18"/>
      <c r="V8" s="18" t="s">
        <v>204</v>
      </c>
      <c r="X8" s="18" t="s">
        <v>214</v>
      </c>
      <c r="Y8" s="18"/>
      <c r="Z8" s="18" t="s">
        <v>213</v>
      </c>
      <c r="AB8" s="18" t="s">
        <v>222</v>
      </c>
      <c r="AC8" s="18"/>
      <c r="AD8" s="18" t="s">
        <v>214</v>
      </c>
    </row>
    <row r="9" spans="1:30" ht="12.75">
      <c r="A9" s="17"/>
      <c r="B9" s="17"/>
      <c r="C9" s="18" t="s">
        <v>197</v>
      </c>
      <c r="D9" s="18" t="s">
        <v>197</v>
      </c>
      <c r="F9" s="18" t="s">
        <v>199</v>
      </c>
      <c r="H9" s="18" t="s">
        <v>197</v>
      </c>
      <c r="J9" s="18" t="s">
        <v>199</v>
      </c>
      <c r="L9" s="18" t="s">
        <v>197</v>
      </c>
      <c r="N9" s="18" t="s">
        <v>199</v>
      </c>
      <c r="P9" s="18" t="s">
        <v>197</v>
      </c>
      <c r="R9" s="18" t="s">
        <v>199</v>
      </c>
      <c r="T9" s="18" t="s">
        <v>197</v>
      </c>
      <c r="U9" s="18"/>
      <c r="V9" s="18" t="s">
        <v>199</v>
      </c>
      <c r="X9" s="18" t="s">
        <v>197</v>
      </c>
      <c r="Y9" s="18"/>
      <c r="Z9" s="18" t="s">
        <v>199</v>
      </c>
      <c r="AB9" s="18" t="s">
        <v>197</v>
      </c>
      <c r="AC9" s="18"/>
      <c r="AD9" s="18" t="s">
        <v>199</v>
      </c>
    </row>
    <row r="10" spans="1:30" ht="12.75">
      <c r="A10" s="17" t="s">
        <v>5</v>
      </c>
      <c r="B10" s="18" t="s">
        <v>195</v>
      </c>
      <c r="C10" s="18" t="s">
        <v>198</v>
      </c>
      <c r="D10" s="18" t="s">
        <v>198</v>
      </c>
      <c r="F10" s="18" t="s">
        <v>198</v>
      </c>
      <c r="H10" s="18" t="s">
        <v>198</v>
      </c>
      <c r="J10" s="18" t="s">
        <v>198</v>
      </c>
      <c r="L10" s="18" t="s">
        <v>198</v>
      </c>
      <c r="N10" s="18" t="s">
        <v>198</v>
      </c>
      <c r="P10" s="18" t="s">
        <v>198</v>
      </c>
      <c r="R10" s="18" t="s">
        <v>198</v>
      </c>
      <c r="T10" s="18" t="s">
        <v>198</v>
      </c>
      <c r="U10" s="18"/>
      <c r="V10" s="18" t="s">
        <v>198</v>
      </c>
      <c r="X10" s="18" t="s">
        <v>198</v>
      </c>
      <c r="Y10" s="18"/>
      <c r="Z10" s="18" t="s">
        <v>198</v>
      </c>
      <c r="AB10" s="18" t="s">
        <v>198</v>
      </c>
      <c r="AC10" s="18"/>
      <c r="AD10" s="18" t="s">
        <v>198</v>
      </c>
    </row>
    <row r="11" spans="1:30" ht="12.75">
      <c r="A11" s="4" t="s">
        <v>7</v>
      </c>
      <c r="B11" s="4" t="s">
        <v>7</v>
      </c>
      <c r="C11" s="4" t="s">
        <v>7</v>
      </c>
      <c r="D11" s="4" t="s">
        <v>7</v>
      </c>
      <c r="F11" s="4" t="s">
        <v>7</v>
      </c>
      <c r="H11" s="4" t="s">
        <v>7</v>
      </c>
      <c r="J11" s="4" t="s">
        <v>7</v>
      </c>
      <c r="L11" s="4" t="s">
        <v>7</v>
      </c>
      <c r="N11" s="4" t="s">
        <v>7</v>
      </c>
      <c r="P11" s="4" t="s">
        <v>7</v>
      </c>
      <c r="R11" s="4" t="s">
        <v>7</v>
      </c>
      <c r="T11" s="4" t="s">
        <v>7</v>
      </c>
      <c r="U11" s="18"/>
      <c r="V11" s="4" t="s">
        <v>7</v>
      </c>
      <c r="X11" s="4" t="s">
        <v>7</v>
      </c>
      <c r="Y11" s="18"/>
      <c r="Z11" s="4" t="s">
        <v>7</v>
      </c>
      <c r="AB11" s="4" t="s">
        <v>7</v>
      </c>
      <c r="AC11" s="18"/>
      <c r="AD11" s="4" t="s">
        <v>7</v>
      </c>
    </row>
    <row r="12" spans="21:29" ht="12.75">
      <c r="U12" s="18"/>
      <c r="Y12" s="18"/>
      <c r="AC12" s="18"/>
    </row>
    <row r="13" spans="21:29" ht="12.75">
      <c r="U13" s="18"/>
      <c r="Y13" s="18"/>
      <c r="AC13" s="18"/>
    </row>
    <row r="14" spans="1:30" ht="12.75">
      <c r="A14" s="17" t="str">
        <f>'Annex A'!A25</f>
        <v>Anfield Primary</v>
      </c>
      <c r="B14" s="17">
        <v>3412018</v>
      </c>
      <c r="C14" s="19">
        <v>0</v>
      </c>
      <c r="D14" s="19">
        <v>207600.75</v>
      </c>
      <c r="F14" s="19">
        <v>0</v>
      </c>
      <c r="H14" s="19">
        <v>397320</v>
      </c>
      <c r="J14" s="19">
        <f>(D14)+(H14/12*5)</f>
        <v>373150.75</v>
      </c>
      <c r="L14" s="19">
        <v>384120</v>
      </c>
      <c r="N14" s="19">
        <f>(H14/12*7)+(L14/12*5)</f>
        <v>391820</v>
      </c>
      <c r="P14" s="19">
        <v>352440</v>
      </c>
      <c r="R14" s="19">
        <f>(L14/12*7)+(P14/12*5)</f>
        <v>370920</v>
      </c>
      <c r="T14" s="19">
        <v>409200</v>
      </c>
      <c r="U14" s="19"/>
      <c r="V14" s="19">
        <f>(P14/12*7)+(T14/12*5)</f>
        <v>376090</v>
      </c>
      <c r="X14" s="19">
        <v>389400</v>
      </c>
      <c r="Y14" s="19"/>
      <c r="Z14" s="19">
        <f>(T14/12*7)+(X14/12*5)</f>
        <v>400950</v>
      </c>
      <c r="AB14" s="19">
        <f>'Annex A'!T25</f>
        <v>357770</v>
      </c>
      <c r="AC14" s="19"/>
      <c r="AD14" s="19">
        <f>(X14/12*7)+(AB14/12*5)</f>
        <v>376220.8333333334</v>
      </c>
    </row>
    <row r="15" spans="1:30" ht="12.75">
      <c r="A15" s="17" t="str">
        <f>'Annex A'!A26</f>
        <v>Banks Road JMI</v>
      </c>
      <c r="B15" s="17">
        <f>'Annex A'!B26</f>
        <v>3412008</v>
      </c>
      <c r="C15" s="19">
        <v>97206</v>
      </c>
      <c r="D15" s="19">
        <v>121716</v>
      </c>
      <c r="F15" s="19">
        <f aca="true" t="shared" si="0" ref="F15:F68">(C15/12*7)+(D15/12*5)</f>
        <v>107418.5</v>
      </c>
      <c r="H15" s="19">
        <v>134640</v>
      </c>
      <c r="J15" s="19">
        <f aca="true" t="shared" si="1" ref="J15:J68">(D15/12*7)+(H15/12*5)</f>
        <v>127101</v>
      </c>
      <c r="L15" s="19">
        <v>134640</v>
      </c>
      <c r="N15" s="19">
        <f aca="true" t="shared" si="2" ref="N15:N74">(H15/12*7)+(L15/12*5)</f>
        <v>134640</v>
      </c>
      <c r="P15" s="19">
        <v>134640</v>
      </c>
      <c r="R15" s="19">
        <f aca="true" t="shared" si="3" ref="R15:R74">(L15/12*7)+(P15/12*5)</f>
        <v>134640</v>
      </c>
      <c r="T15" s="19">
        <v>130680</v>
      </c>
      <c r="U15" s="19"/>
      <c r="V15" s="19">
        <f aca="true" t="shared" si="4" ref="V15:V76">(P15/12*7)+(T15/12*5)</f>
        <v>132990</v>
      </c>
      <c r="X15" s="19">
        <v>159720</v>
      </c>
      <c r="Y15" s="19"/>
      <c r="Z15" s="19">
        <f aca="true" t="shared" si="5" ref="Z15:Z68">(T15/12*7)+(X15/12*5)</f>
        <v>142780</v>
      </c>
      <c r="AB15" s="19">
        <f>'Annex A'!T26</f>
        <v>157365</v>
      </c>
      <c r="AC15" s="19"/>
      <c r="AD15" s="19">
        <f aca="true" t="shared" si="6" ref="AD15:AD68">(X15/12*7)+(AB15/12*5)</f>
        <v>158738.75</v>
      </c>
    </row>
    <row r="16" spans="1:30" ht="12.75">
      <c r="A16" s="17" t="str">
        <f>'Annex A'!A27</f>
        <v>Barlows Primary</v>
      </c>
      <c r="B16" s="17">
        <f>'Annex A'!B27</f>
        <v>3412010</v>
      </c>
      <c r="C16" s="19">
        <v>69569</v>
      </c>
      <c r="D16" s="19">
        <v>92610</v>
      </c>
      <c r="F16" s="19">
        <f t="shared" si="0"/>
        <v>79169.41666666667</v>
      </c>
      <c r="H16" s="19">
        <v>97680</v>
      </c>
      <c r="J16" s="19">
        <f t="shared" si="1"/>
        <v>94722.5</v>
      </c>
      <c r="L16" s="19">
        <v>84480</v>
      </c>
      <c r="N16" s="19">
        <f t="shared" si="2"/>
        <v>92180</v>
      </c>
      <c r="P16" s="19">
        <v>81840</v>
      </c>
      <c r="R16" s="19">
        <f t="shared" si="3"/>
        <v>83380</v>
      </c>
      <c r="T16" s="19">
        <v>79200</v>
      </c>
      <c r="U16" s="19"/>
      <c r="V16" s="19">
        <f t="shared" si="4"/>
        <v>80740</v>
      </c>
      <c r="X16" s="19">
        <v>81840</v>
      </c>
      <c r="Y16" s="19"/>
      <c r="Z16" s="19">
        <f t="shared" si="5"/>
        <v>80300</v>
      </c>
      <c r="AB16" s="19">
        <f>'Annex A'!T27</f>
        <v>92805</v>
      </c>
      <c r="AC16" s="19"/>
      <c r="AD16" s="19">
        <f t="shared" si="6"/>
        <v>86408.75</v>
      </c>
    </row>
    <row r="17" spans="1:30" ht="12.75">
      <c r="A17" s="17" t="str">
        <f>'Annex A'!A28</f>
        <v>Belle Vale JMI Primary</v>
      </c>
      <c r="B17" s="17">
        <f>'Annex A'!B28</f>
        <v>3412014</v>
      </c>
      <c r="C17" s="19">
        <v>105783</v>
      </c>
      <c r="D17" s="19">
        <v>132300</v>
      </c>
      <c r="F17" s="19">
        <f t="shared" si="0"/>
        <v>116831.75</v>
      </c>
      <c r="H17" s="19">
        <v>120120</v>
      </c>
      <c r="J17" s="19">
        <f t="shared" si="1"/>
        <v>127225</v>
      </c>
      <c r="L17" s="19">
        <v>138600</v>
      </c>
      <c r="N17" s="19">
        <f t="shared" si="2"/>
        <v>127820</v>
      </c>
      <c r="P17" s="19">
        <v>154440</v>
      </c>
      <c r="R17" s="19">
        <f t="shared" si="3"/>
        <v>145200</v>
      </c>
      <c r="T17" s="19">
        <v>145200</v>
      </c>
      <c r="U17" s="19"/>
      <c r="V17" s="19">
        <f t="shared" si="4"/>
        <v>150590</v>
      </c>
      <c r="X17" s="19">
        <v>145200</v>
      </c>
      <c r="Y17" s="19"/>
      <c r="Z17" s="19">
        <f t="shared" si="5"/>
        <v>145200</v>
      </c>
      <c r="AB17" s="19">
        <f>'Annex A'!T28</f>
        <v>149295</v>
      </c>
      <c r="AC17" s="19"/>
      <c r="AD17" s="19">
        <f t="shared" si="6"/>
        <v>146906.25</v>
      </c>
    </row>
    <row r="18" spans="1:30" ht="12.75">
      <c r="A18" s="17" t="str">
        <f>'Annex A'!A29</f>
        <v>Blackmoor Park Junior</v>
      </c>
      <c r="B18" s="17">
        <f>'Annex A'!B29</f>
        <v>3412017</v>
      </c>
      <c r="C18" s="19">
        <v>71475</v>
      </c>
      <c r="D18" s="19">
        <v>97902</v>
      </c>
      <c r="F18" s="19">
        <f t="shared" si="0"/>
        <v>82486.25</v>
      </c>
      <c r="H18" s="19">
        <v>89760</v>
      </c>
      <c r="J18" s="19">
        <f t="shared" si="1"/>
        <v>94509.5</v>
      </c>
      <c r="L18" s="19">
        <v>99000</v>
      </c>
      <c r="N18" s="19">
        <f t="shared" si="2"/>
        <v>93610</v>
      </c>
      <c r="P18" s="19">
        <v>106920</v>
      </c>
      <c r="R18" s="19">
        <f t="shared" si="3"/>
        <v>102300</v>
      </c>
      <c r="T18" s="19">
        <v>106920</v>
      </c>
      <c r="U18" s="19"/>
      <c r="V18" s="19">
        <f t="shared" si="4"/>
        <v>106920</v>
      </c>
      <c r="X18" s="19">
        <v>96360</v>
      </c>
      <c r="Y18" s="19"/>
      <c r="Z18" s="19">
        <f t="shared" si="5"/>
        <v>102520</v>
      </c>
      <c r="AB18" s="19">
        <f>'Annex A'!T29</f>
        <v>88770</v>
      </c>
      <c r="AC18" s="19"/>
      <c r="AD18" s="19">
        <f t="shared" si="6"/>
        <v>93197.5</v>
      </c>
    </row>
    <row r="19" spans="1:30" ht="12.75">
      <c r="A19" s="17" t="str">
        <f>'Annex A'!A30</f>
        <v>Blackmoor Park Infants'</v>
      </c>
      <c r="B19" s="17">
        <f>'Annex A'!B30</f>
        <v>3412171</v>
      </c>
      <c r="C19" s="19">
        <v>42885</v>
      </c>
      <c r="D19" s="19">
        <v>63504</v>
      </c>
      <c r="F19" s="19">
        <f t="shared" si="0"/>
        <v>51476.25</v>
      </c>
      <c r="H19" s="19">
        <v>56760</v>
      </c>
      <c r="J19" s="19">
        <f t="shared" si="1"/>
        <v>60694</v>
      </c>
      <c r="L19" s="19">
        <v>56760</v>
      </c>
      <c r="N19" s="19">
        <f t="shared" si="2"/>
        <v>56760</v>
      </c>
      <c r="P19" s="19">
        <v>54120</v>
      </c>
      <c r="R19" s="19">
        <f t="shared" si="3"/>
        <v>55660</v>
      </c>
      <c r="T19" s="19">
        <v>47520</v>
      </c>
      <c r="U19" s="19"/>
      <c r="V19" s="19">
        <f t="shared" si="4"/>
        <v>51370</v>
      </c>
      <c r="X19" s="19">
        <v>47520</v>
      </c>
      <c r="Y19" s="19"/>
      <c r="Z19" s="19">
        <f t="shared" si="5"/>
        <v>47520</v>
      </c>
      <c r="AB19" s="19">
        <f>'Annex A'!T30</f>
        <v>44385</v>
      </c>
      <c r="AC19" s="19"/>
      <c r="AD19" s="19">
        <f t="shared" si="6"/>
        <v>46213.75</v>
      </c>
    </row>
    <row r="20" spans="1:30" ht="12.75">
      <c r="A20" s="17" t="str">
        <f>'Annex A'!A31</f>
        <v>Blueberry Park Primary</v>
      </c>
      <c r="B20" s="17">
        <f>'Annex A'!B31</f>
        <v>3413025</v>
      </c>
      <c r="C20" s="19">
        <v>149621</v>
      </c>
      <c r="D20" s="19">
        <v>207711</v>
      </c>
      <c r="F20" s="19">
        <f t="shared" si="0"/>
        <v>173825.16666666666</v>
      </c>
      <c r="H20" s="19">
        <v>207240</v>
      </c>
      <c r="J20" s="19">
        <f t="shared" si="1"/>
        <v>207514.75</v>
      </c>
      <c r="L20" s="19">
        <v>217800</v>
      </c>
      <c r="N20" s="19">
        <f t="shared" si="2"/>
        <v>211640</v>
      </c>
      <c r="P20" s="19">
        <v>208560</v>
      </c>
      <c r="R20" s="19">
        <f t="shared" si="3"/>
        <v>213950</v>
      </c>
      <c r="T20" s="19">
        <v>179520</v>
      </c>
      <c r="U20" s="19"/>
      <c r="V20" s="19">
        <f t="shared" si="4"/>
        <v>196460</v>
      </c>
      <c r="X20" s="19">
        <v>195360</v>
      </c>
      <c r="Y20" s="19"/>
      <c r="Z20" s="19">
        <f t="shared" si="5"/>
        <v>186120</v>
      </c>
      <c r="AB20" s="19">
        <f>'Annex A'!T31</f>
        <v>185610</v>
      </c>
      <c r="AC20" s="19"/>
      <c r="AD20" s="19">
        <f t="shared" si="6"/>
        <v>191297.5</v>
      </c>
    </row>
    <row r="21" spans="1:30" ht="12.75">
      <c r="A21" s="17" t="str">
        <f>'Annex A'!A32</f>
        <v>Booker Avenue Junior</v>
      </c>
      <c r="B21" s="17">
        <f>'Annex A'!B32</f>
        <v>3412019</v>
      </c>
      <c r="C21" s="19">
        <v>47650</v>
      </c>
      <c r="D21" s="19">
        <v>78057</v>
      </c>
      <c r="F21" s="19">
        <f t="shared" si="0"/>
        <v>60319.583333333336</v>
      </c>
      <c r="H21" s="19">
        <v>80520</v>
      </c>
      <c r="J21" s="19">
        <f t="shared" si="1"/>
        <v>79083.25</v>
      </c>
      <c r="L21" s="19">
        <v>62040</v>
      </c>
      <c r="N21" s="19">
        <f t="shared" si="2"/>
        <v>72820</v>
      </c>
      <c r="P21" s="19">
        <v>55440</v>
      </c>
      <c r="R21" s="19">
        <f t="shared" si="3"/>
        <v>59290</v>
      </c>
      <c r="T21" s="19">
        <v>55440</v>
      </c>
      <c r="U21" s="19"/>
      <c r="V21" s="19">
        <f t="shared" si="4"/>
        <v>55440</v>
      </c>
      <c r="X21" s="19">
        <v>43560</v>
      </c>
      <c r="Y21" s="19"/>
      <c r="Z21" s="19">
        <f t="shared" si="5"/>
        <v>50490</v>
      </c>
      <c r="AB21" s="19">
        <f>'Annex A'!T32</f>
        <v>48420</v>
      </c>
      <c r="AC21" s="19"/>
      <c r="AD21" s="19">
        <f t="shared" si="6"/>
        <v>45585</v>
      </c>
    </row>
    <row r="22" spans="1:30" ht="12.75">
      <c r="A22" s="17" t="str">
        <f>'Annex A'!A33</f>
        <v>Booker Avenue Infant</v>
      </c>
      <c r="B22" s="17">
        <f>'Annex A'!B33</f>
        <v>3412172</v>
      </c>
      <c r="C22" s="19">
        <v>23825</v>
      </c>
      <c r="D22" s="19">
        <v>33075</v>
      </c>
      <c r="F22" s="19">
        <f t="shared" si="0"/>
        <v>27679.166666666668</v>
      </c>
      <c r="H22" s="19">
        <v>18480</v>
      </c>
      <c r="J22" s="19">
        <f t="shared" si="1"/>
        <v>26993.75</v>
      </c>
      <c r="L22" s="19">
        <v>15840</v>
      </c>
      <c r="N22" s="19">
        <f t="shared" si="2"/>
        <v>17380</v>
      </c>
      <c r="P22" s="19">
        <v>21120</v>
      </c>
      <c r="R22" s="19">
        <f t="shared" si="3"/>
        <v>18040</v>
      </c>
      <c r="T22" s="19">
        <v>14520</v>
      </c>
      <c r="U22" s="19"/>
      <c r="V22" s="19">
        <f t="shared" si="4"/>
        <v>18370</v>
      </c>
      <c r="X22" s="19">
        <v>7920</v>
      </c>
      <c r="Y22" s="19"/>
      <c r="Z22" s="19">
        <f t="shared" si="5"/>
        <v>11770</v>
      </c>
      <c r="AB22" s="19">
        <f>'Annex A'!T33</f>
        <v>5380</v>
      </c>
      <c r="AC22" s="19"/>
      <c r="AD22" s="19">
        <f t="shared" si="6"/>
        <v>6861.666666666666</v>
      </c>
    </row>
    <row r="23" spans="1:30" ht="12.75">
      <c r="A23" s="17" t="str">
        <f>'Annex A'!A34</f>
        <v>Broadgreen Primary</v>
      </c>
      <c r="B23" s="17">
        <f>'Annex A'!B34</f>
        <v>3412215</v>
      </c>
      <c r="C23" s="19">
        <v>76240</v>
      </c>
      <c r="D23" s="19">
        <v>91287</v>
      </c>
      <c r="F23" s="19">
        <f t="shared" si="0"/>
        <v>82509.58333333333</v>
      </c>
      <c r="H23" s="19">
        <v>99000</v>
      </c>
      <c r="J23" s="19">
        <f t="shared" si="1"/>
        <v>94500.75</v>
      </c>
      <c r="L23" s="19">
        <v>93720</v>
      </c>
      <c r="N23" s="19">
        <f t="shared" si="2"/>
        <v>96800</v>
      </c>
      <c r="P23" s="19">
        <v>99000</v>
      </c>
      <c r="R23" s="19">
        <f t="shared" si="3"/>
        <v>95920</v>
      </c>
      <c r="T23" s="19">
        <v>97680</v>
      </c>
      <c r="U23" s="19"/>
      <c r="V23" s="19">
        <f t="shared" si="4"/>
        <v>98450</v>
      </c>
      <c r="X23" s="19">
        <v>95040</v>
      </c>
      <c r="Y23" s="19"/>
      <c r="Z23" s="19">
        <f t="shared" si="5"/>
        <v>96580</v>
      </c>
      <c r="AB23" s="19">
        <f>'Annex A'!T34</f>
        <v>108945</v>
      </c>
      <c r="AC23" s="19"/>
      <c r="AD23" s="19">
        <f t="shared" si="6"/>
        <v>100833.75</v>
      </c>
    </row>
    <row r="24" spans="1:30" ht="12.75">
      <c r="A24" s="17" t="str">
        <f>'Annex A'!A35</f>
        <v>Broad Square Community Primary</v>
      </c>
      <c r="B24" s="17">
        <f>'Annex A'!B35</f>
        <v>3413023</v>
      </c>
      <c r="C24" s="19">
        <v>129608</v>
      </c>
      <c r="D24" s="19">
        <v>206388</v>
      </c>
      <c r="F24" s="19">
        <f t="shared" si="0"/>
        <v>161599.66666666666</v>
      </c>
      <c r="H24" s="19">
        <v>216480</v>
      </c>
      <c r="J24" s="19">
        <f t="shared" si="1"/>
        <v>210593</v>
      </c>
      <c r="L24" s="19">
        <v>215160</v>
      </c>
      <c r="N24" s="19">
        <f t="shared" si="2"/>
        <v>215930</v>
      </c>
      <c r="P24" s="19">
        <v>221760</v>
      </c>
      <c r="R24" s="19">
        <f t="shared" si="3"/>
        <v>217910</v>
      </c>
      <c r="T24" s="19">
        <v>233640</v>
      </c>
      <c r="U24" s="19"/>
      <c r="V24" s="19">
        <f t="shared" si="4"/>
        <v>226710</v>
      </c>
      <c r="X24" s="19">
        <v>225720</v>
      </c>
      <c r="Y24" s="19"/>
      <c r="Z24" s="19">
        <f t="shared" si="5"/>
        <v>230340</v>
      </c>
      <c r="AB24" s="19">
        <f>'Annex A'!T35</f>
        <v>229995</v>
      </c>
      <c r="AC24" s="19"/>
      <c r="AD24" s="19">
        <f t="shared" si="6"/>
        <v>227501.25</v>
      </c>
    </row>
    <row r="25" spans="1:30" ht="12.75">
      <c r="A25" s="17" t="str">
        <f>'Annex A'!A36</f>
        <v>Childwall Valley Primary</v>
      </c>
      <c r="B25" s="17">
        <f>'Annex A'!B36</f>
        <v>3412001</v>
      </c>
      <c r="C25" s="19">
        <v>81005</v>
      </c>
      <c r="D25" s="19">
        <v>105840</v>
      </c>
      <c r="F25" s="19">
        <f t="shared" si="0"/>
        <v>91352.91666666667</v>
      </c>
      <c r="H25" s="19">
        <v>95040</v>
      </c>
      <c r="J25" s="19">
        <f t="shared" si="1"/>
        <v>101340</v>
      </c>
      <c r="L25" s="19">
        <v>75240</v>
      </c>
      <c r="N25" s="19">
        <f t="shared" si="2"/>
        <v>86790</v>
      </c>
      <c r="P25" s="19">
        <v>67320</v>
      </c>
      <c r="R25" s="19">
        <f t="shared" si="3"/>
        <v>71940</v>
      </c>
      <c r="T25" s="19">
        <v>62040</v>
      </c>
      <c r="U25" s="19"/>
      <c r="V25" s="19">
        <f t="shared" si="4"/>
        <v>65120</v>
      </c>
      <c r="X25" s="19">
        <v>70620.00000000001</v>
      </c>
      <c r="Y25" s="19"/>
      <c r="Z25" s="19">
        <f t="shared" si="5"/>
        <v>65615</v>
      </c>
      <c r="AB25" s="19">
        <f>'Annex A'!T36</f>
        <v>79355</v>
      </c>
      <c r="AC25" s="19"/>
      <c r="AD25" s="19">
        <f t="shared" si="6"/>
        <v>74259.58333333334</v>
      </c>
    </row>
    <row r="26" spans="1:30" ht="12.75">
      <c r="A26" s="17" t="str">
        <f>'Annex A'!A37</f>
        <v>Corinthian Community Primary</v>
      </c>
      <c r="B26" s="17">
        <f>'Annex A'!B37</f>
        <v>3412039</v>
      </c>
      <c r="C26" s="19">
        <v>118172</v>
      </c>
      <c r="D26" s="19">
        <v>148176</v>
      </c>
      <c r="F26" s="19">
        <f t="shared" si="0"/>
        <v>130673.66666666666</v>
      </c>
      <c r="H26" s="19">
        <v>158400</v>
      </c>
      <c r="J26" s="19">
        <f t="shared" si="1"/>
        <v>152436</v>
      </c>
      <c r="L26" s="19">
        <v>154440</v>
      </c>
      <c r="N26" s="19">
        <f t="shared" si="2"/>
        <v>156750</v>
      </c>
      <c r="P26" s="19">
        <v>159720</v>
      </c>
      <c r="R26" s="19">
        <f t="shared" si="3"/>
        <v>156640</v>
      </c>
      <c r="T26" s="19">
        <v>150480</v>
      </c>
      <c r="U26" s="19"/>
      <c r="V26" s="19">
        <f t="shared" si="4"/>
        <v>155870</v>
      </c>
      <c r="X26" s="19">
        <v>117480</v>
      </c>
      <c r="Y26" s="19"/>
      <c r="Z26" s="19">
        <f t="shared" si="5"/>
        <v>136730</v>
      </c>
      <c r="AB26" s="19">
        <f>'Annex A'!T37</f>
        <v>99530</v>
      </c>
      <c r="AC26" s="19"/>
      <c r="AD26" s="19">
        <f t="shared" si="6"/>
        <v>110000.83333333333</v>
      </c>
    </row>
    <row r="27" spans="1:30" ht="12.75">
      <c r="A27" s="17" t="str">
        <f>'Annex A'!A38</f>
        <v>Dovecot JMI</v>
      </c>
      <c r="B27" s="17">
        <f>'Annex A'!B38</f>
        <v>3412218</v>
      </c>
      <c r="C27" s="19">
        <v>107689</v>
      </c>
      <c r="D27" s="19">
        <v>121716</v>
      </c>
      <c r="F27" s="19">
        <f t="shared" si="0"/>
        <v>113533.58333333334</v>
      </c>
      <c r="H27" s="19">
        <v>128040</v>
      </c>
      <c r="J27" s="19">
        <f t="shared" si="1"/>
        <v>124351</v>
      </c>
      <c r="L27" s="19">
        <v>121440</v>
      </c>
      <c r="N27" s="19">
        <f t="shared" si="2"/>
        <v>125290</v>
      </c>
      <c r="P27" s="19">
        <v>102960</v>
      </c>
      <c r="R27" s="19">
        <f t="shared" si="3"/>
        <v>113740</v>
      </c>
      <c r="T27" s="19">
        <v>97680</v>
      </c>
      <c r="U27" s="19"/>
      <c r="V27" s="19">
        <f t="shared" si="4"/>
        <v>100760</v>
      </c>
      <c r="X27" s="19">
        <v>108240</v>
      </c>
      <c r="Y27" s="19"/>
      <c r="Z27" s="19">
        <f t="shared" si="5"/>
        <v>102080</v>
      </c>
      <c r="AB27" s="19">
        <f>'Annex A'!T38</f>
        <v>123740</v>
      </c>
      <c r="AC27" s="19"/>
      <c r="AD27" s="19">
        <f t="shared" si="6"/>
        <v>114698.33333333333</v>
      </c>
    </row>
    <row r="28" spans="1:30" ht="12.75">
      <c r="A28" s="17" t="s">
        <v>211</v>
      </c>
      <c r="B28" s="17">
        <v>3412036</v>
      </c>
      <c r="C28" s="19">
        <v>0</v>
      </c>
      <c r="D28" s="19">
        <v>0</v>
      </c>
      <c r="F28" s="19">
        <f t="shared" si="0"/>
        <v>0</v>
      </c>
      <c r="H28" s="19">
        <v>91630</v>
      </c>
      <c r="J28" s="19">
        <v>0</v>
      </c>
      <c r="L28" s="19">
        <v>150480</v>
      </c>
      <c r="N28" s="19">
        <f>(H28)+(L28/12*5)</f>
        <v>154330</v>
      </c>
      <c r="P28" s="19">
        <v>139920</v>
      </c>
      <c r="R28" s="19">
        <f t="shared" si="3"/>
        <v>146080</v>
      </c>
      <c r="T28" s="19">
        <v>134640</v>
      </c>
      <c r="U28" s="19"/>
      <c r="V28" s="19">
        <f t="shared" si="4"/>
        <v>137720</v>
      </c>
      <c r="X28" s="19">
        <v>112200</v>
      </c>
      <c r="Y28" s="19"/>
      <c r="Z28" s="19">
        <f t="shared" si="5"/>
        <v>125290</v>
      </c>
      <c r="AB28" s="19">
        <f>'Annex A'!T39</f>
        <v>98185</v>
      </c>
      <c r="AC28" s="19"/>
      <c r="AD28" s="19">
        <f t="shared" si="6"/>
        <v>106360.41666666666</v>
      </c>
    </row>
    <row r="29" spans="1:30" ht="12.75">
      <c r="A29" s="17" t="str">
        <f>'Annex A'!A40</f>
        <v>Fazakerley Primary</v>
      </c>
      <c r="B29" s="17">
        <f>'Annex A'!B40</f>
        <v>3412230</v>
      </c>
      <c r="C29" s="19">
        <v>160104</v>
      </c>
      <c r="D29" s="19">
        <v>230202</v>
      </c>
      <c r="F29" s="19">
        <f t="shared" si="0"/>
        <v>189311.5</v>
      </c>
      <c r="H29" s="19">
        <v>258720</v>
      </c>
      <c r="J29" s="19">
        <f t="shared" si="1"/>
        <v>242084.5</v>
      </c>
      <c r="L29" s="19">
        <v>266640</v>
      </c>
      <c r="N29" s="19">
        <f t="shared" si="2"/>
        <v>262020</v>
      </c>
      <c r="P29" s="19">
        <v>277200</v>
      </c>
      <c r="R29" s="19">
        <f t="shared" si="3"/>
        <v>271040</v>
      </c>
      <c r="T29" s="19">
        <v>269280</v>
      </c>
      <c r="U29" s="19"/>
      <c r="V29" s="19">
        <f t="shared" si="4"/>
        <v>273900</v>
      </c>
      <c r="X29" s="19">
        <v>274560</v>
      </c>
      <c r="Y29" s="19"/>
      <c r="Z29" s="19">
        <f t="shared" si="5"/>
        <v>271480</v>
      </c>
      <c r="AB29" s="19">
        <f>'Annex A'!T40</f>
        <v>278415</v>
      </c>
      <c r="AC29" s="19"/>
      <c r="AD29" s="19">
        <f t="shared" si="6"/>
        <v>276166.25</v>
      </c>
    </row>
    <row r="30" spans="1:30" ht="12.75">
      <c r="A30" s="17" t="str">
        <f>'Annex A'!A41</f>
        <v>Florence Melly Primary</v>
      </c>
      <c r="B30" s="17">
        <f>'Annex A'!B41</f>
        <v>3413022</v>
      </c>
      <c r="C30" s="19">
        <v>182023</v>
      </c>
      <c r="D30" s="19">
        <v>239463</v>
      </c>
      <c r="F30" s="19">
        <f t="shared" si="0"/>
        <v>205956.33333333334</v>
      </c>
      <c r="H30" s="19">
        <v>224400</v>
      </c>
      <c r="J30" s="19">
        <f t="shared" si="1"/>
        <v>233186.75</v>
      </c>
      <c r="L30" s="19">
        <v>212520</v>
      </c>
      <c r="N30" s="19">
        <f t="shared" si="2"/>
        <v>219450</v>
      </c>
      <c r="P30" s="19">
        <v>219120</v>
      </c>
      <c r="R30" s="19">
        <f t="shared" si="3"/>
        <v>215270</v>
      </c>
      <c r="T30" s="19">
        <v>220440</v>
      </c>
      <c r="U30" s="19"/>
      <c r="V30" s="19">
        <f t="shared" si="4"/>
        <v>219670</v>
      </c>
      <c r="X30" s="19">
        <v>232320</v>
      </c>
      <c r="Y30" s="19"/>
      <c r="Z30" s="19">
        <f t="shared" si="5"/>
        <v>225390</v>
      </c>
      <c r="AB30" s="19">
        <f>'Annex A'!T41</f>
        <v>248825</v>
      </c>
      <c r="AC30" s="19"/>
      <c r="AD30" s="19">
        <f t="shared" si="6"/>
        <v>239197.08333333334</v>
      </c>
    </row>
    <row r="31" spans="1:30" ht="12.75">
      <c r="A31" s="17" t="str">
        <f>'Annex A'!A42</f>
        <v>Four Oaks Primary</v>
      </c>
      <c r="B31" s="17">
        <f>'Annex A'!B42</f>
        <v>3412222</v>
      </c>
      <c r="C31" s="19">
        <v>137232</v>
      </c>
      <c r="D31" s="19">
        <v>206388</v>
      </c>
      <c r="F31" s="19">
        <f t="shared" si="0"/>
        <v>166047</v>
      </c>
      <c r="H31" s="19">
        <v>200640</v>
      </c>
      <c r="J31" s="19">
        <f t="shared" si="1"/>
        <v>203993</v>
      </c>
      <c r="L31" s="19">
        <v>224400</v>
      </c>
      <c r="N31" s="19">
        <f t="shared" si="2"/>
        <v>210540</v>
      </c>
      <c r="P31" s="19">
        <v>199320</v>
      </c>
      <c r="R31" s="19">
        <f t="shared" si="3"/>
        <v>213950</v>
      </c>
      <c r="T31" s="19">
        <v>215160</v>
      </c>
      <c r="U31" s="19"/>
      <c r="V31" s="19">
        <f t="shared" si="4"/>
        <v>205920</v>
      </c>
      <c r="X31" s="19">
        <v>212520</v>
      </c>
      <c r="Y31" s="19"/>
      <c r="Z31" s="19">
        <f t="shared" si="5"/>
        <v>214060</v>
      </c>
      <c r="AB31" s="19">
        <f>'Annex A'!T42</f>
        <v>208475</v>
      </c>
      <c r="AC31" s="19"/>
      <c r="AD31" s="19">
        <f t="shared" si="6"/>
        <v>210834.58333333334</v>
      </c>
    </row>
    <row r="32" spans="1:30" ht="12.75">
      <c r="A32" s="17" t="str">
        <f>'Annex A'!A43</f>
        <v>Gilmour Junior</v>
      </c>
      <c r="B32" s="17">
        <f>'Annex A'!B43</f>
        <v>3412063</v>
      </c>
      <c r="C32" s="19">
        <v>51462</v>
      </c>
      <c r="D32" s="19">
        <v>64827</v>
      </c>
      <c r="F32" s="19">
        <f t="shared" si="0"/>
        <v>57030.75</v>
      </c>
      <c r="H32" s="19">
        <v>63360</v>
      </c>
      <c r="J32" s="19">
        <f t="shared" si="1"/>
        <v>64215.75</v>
      </c>
      <c r="L32" s="19">
        <v>59400</v>
      </c>
      <c r="N32" s="19">
        <f t="shared" si="2"/>
        <v>61710</v>
      </c>
      <c r="P32" s="19">
        <v>66000</v>
      </c>
      <c r="R32" s="19">
        <f t="shared" si="3"/>
        <v>62150</v>
      </c>
      <c r="T32" s="19">
        <v>59400</v>
      </c>
      <c r="U32" s="19"/>
      <c r="V32" s="19">
        <f t="shared" si="4"/>
        <v>63250</v>
      </c>
      <c r="X32" s="19">
        <v>58080</v>
      </c>
      <c r="Y32" s="19"/>
      <c r="Z32" s="19">
        <f t="shared" si="5"/>
        <v>58850</v>
      </c>
      <c r="AB32" s="19">
        <f>'Annex A'!T43</f>
        <v>73975</v>
      </c>
      <c r="AC32" s="19"/>
      <c r="AD32" s="19">
        <f t="shared" si="6"/>
        <v>64702.916666666664</v>
      </c>
    </row>
    <row r="33" spans="1:30" ht="12.75">
      <c r="A33" s="17" t="str">
        <f>'Annex A'!A44</f>
        <v>Gilmour Infant</v>
      </c>
      <c r="B33" s="17">
        <f>'Annex A'!B44</f>
        <v>3412064</v>
      </c>
      <c r="C33" s="19">
        <v>22872</v>
      </c>
      <c r="D33" s="19">
        <v>29106</v>
      </c>
      <c r="F33" s="19">
        <f t="shared" si="0"/>
        <v>25469.5</v>
      </c>
      <c r="H33" s="19">
        <v>21120</v>
      </c>
      <c r="J33" s="19">
        <f t="shared" si="1"/>
        <v>25778.5</v>
      </c>
      <c r="L33" s="19">
        <v>30360</v>
      </c>
      <c r="N33" s="19">
        <f t="shared" si="2"/>
        <v>24970</v>
      </c>
      <c r="P33" s="19">
        <v>29040</v>
      </c>
      <c r="R33" s="19">
        <f t="shared" si="3"/>
        <v>29810</v>
      </c>
      <c r="T33" s="19">
        <v>38280</v>
      </c>
      <c r="U33" s="19"/>
      <c r="V33" s="19">
        <f t="shared" si="4"/>
        <v>32890</v>
      </c>
      <c r="X33" s="19">
        <v>40920</v>
      </c>
      <c r="Y33" s="19"/>
      <c r="Z33" s="19">
        <f t="shared" si="5"/>
        <v>39380</v>
      </c>
      <c r="AB33" s="19">
        <f>'Annex A'!T44</f>
        <v>45730</v>
      </c>
      <c r="AC33" s="19"/>
      <c r="AD33" s="19">
        <f t="shared" si="6"/>
        <v>42924.16666666667</v>
      </c>
    </row>
    <row r="34" spans="1:30" ht="12.75">
      <c r="A34" s="17" t="str">
        <f>'Annex A'!A45</f>
        <v>Greenbank Primary</v>
      </c>
      <c r="B34" s="17">
        <f>'Annex A'!B45</f>
        <v>3412235</v>
      </c>
      <c r="C34" s="19">
        <v>150574</v>
      </c>
      <c r="D34" s="19">
        <v>216972</v>
      </c>
      <c r="F34" s="19">
        <f t="shared" si="0"/>
        <v>178239.83333333334</v>
      </c>
      <c r="H34" s="19">
        <v>195360</v>
      </c>
      <c r="J34" s="19">
        <f t="shared" si="1"/>
        <v>207967</v>
      </c>
      <c r="L34" s="19">
        <v>182160</v>
      </c>
      <c r="N34" s="19">
        <f t="shared" si="2"/>
        <v>189860</v>
      </c>
      <c r="P34" s="19">
        <v>175560</v>
      </c>
      <c r="R34" s="19">
        <f t="shared" si="3"/>
        <v>179410</v>
      </c>
      <c r="T34" s="19">
        <v>155760</v>
      </c>
      <c r="U34" s="19"/>
      <c r="V34" s="19">
        <f t="shared" si="4"/>
        <v>167310</v>
      </c>
      <c r="X34" s="19">
        <v>153120</v>
      </c>
      <c r="Y34" s="19"/>
      <c r="Z34" s="19">
        <f t="shared" si="5"/>
        <v>154660</v>
      </c>
      <c r="AB34" s="19">
        <f>'Annex A'!T45</f>
        <v>135845</v>
      </c>
      <c r="AC34" s="19"/>
      <c r="AD34" s="19">
        <f t="shared" si="6"/>
        <v>145922.0833333333</v>
      </c>
    </row>
    <row r="35" spans="1:30" ht="12.75">
      <c r="A35" s="17" t="str">
        <f>'Annex A'!A46</f>
        <v>Gwladys Street Primary and Nursery</v>
      </c>
      <c r="B35" s="17">
        <f>'Annex A'!B46</f>
        <v>3412214</v>
      </c>
      <c r="C35" s="19">
        <v>162963</v>
      </c>
      <c r="D35" s="19">
        <v>240786</v>
      </c>
      <c r="F35" s="19">
        <f t="shared" si="0"/>
        <v>195389.25</v>
      </c>
      <c r="H35" s="19">
        <v>236280</v>
      </c>
      <c r="J35" s="19">
        <f t="shared" si="1"/>
        <v>238908.5</v>
      </c>
      <c r="L35" s="19">
        <v>237600</v>
      </c>
      <c r="N35" s="19">
        <f t="shared" si="2"/>
        <v>236830</v>
      </c>
      <c r="P35" s="19">
        <v>223080</v>
      </c>
      <c r="R35" s="19">
        <f t="shared" si="3"/>
        <v>231550</v>
      </c>
      <c r="T35" s="19">
        <v>212520</v>
      </c>
      <c r="U35" s="19"/>
      <c r="V35" s="19">
        <f t="shared" si="4"/>
        <v>218680</v>
      </c>
      <c r="X35" s="19">
        <v>229680</v>
      </c>
      <c r="Y35" s="19"/>
      <c r="Z35" s="19">
        <f t="shared" si="5"/>
        <v>219670</v>
      </c>
      <c r="AB35" s="19">
        <f>'Annex A'!T46</f>
        <v>223270</v>
      </c>
      <c r="AC35" s="19"/>
      <c r="AD35" s="19">
        <f t="shared" si="6"/>
        <v>227009.16666666666</v>
      </c>
    </row>
    <row r="36" spans="1:30" ht="12.75">
      <c r="A36" s="17" t="str">
        <f>'Annex A'!A47</f>
        <v>Hunts Cross</v>
      </c>
      <c r="B36" s="17">
        <f>'Annex A'!B47</f>
        <v>3412084</v>
      </c>
      <c r="C36" s="19">
        <v>82911</v>
      </c>
      <c r="D36" s="19">
        <v>113778</v>
      </c>
      <c r="F36" s="19">
        <f t="shared" si="0"/>
        <v>95772.25</v>
      </c>
      <c r="H36" s="19">
        <v>120120</v>
      </c>
      <c r="J36" s="19">
        <f t="shared" si="1"/>
        <v>116420.5</v>
      </c>
      <c r="L36" s="19">
        <v>117480</v>
      </c>
      <c r="N36" s="19">
        <f t="shared" si="2"/>
        <v>119020</v>
      </c>
      <c r="P36" s="19">
        <v>120120</v>
      </c>
      <c r="R36" s="19">
        <f t="shared" si="3"/>
        <v>118580</v>
      </c>
      <c r="T36" s="19">
        <v>105600</v>
      </c>
      <c r="U36" s="19"/>
      <c r="V36" s="19">
        <f t="shared" si="4"/>
        <v>114070</v>
      </c>
      <c r="X36" s="19">
        <v>99000</v>
      </c>
      <c r="Y36" s="19"/>
      <c r="Z36" s="19">
        <f t="shared" si="5"/>
        <v>102850</v>
      </c>
      <c r="AB36" s="19">
        <f>'Annex A'!T47</f>
        <v>114325</v>
      </c>
      <c r="AC36" s="19"/>
      <c r="AD36" s="19">
        <f t="shared" si="6"/>
        <v>105385.41666666667</v>
      </c>
    </row>
    <row r="37" spans="1:30" ht="12.75">
      <c r="A37" s="17" t="str">
        <f>'Annex A'!A48</f>
        <v>Kensington Community Primary</v>
      </c>
      <c r="B37" s="17">
        <f>'Annex A'!B48</f>
        <v>3412242</v>
      </c>
      <c r="C37" s="19">
        <v>189647</v>
      </c>
      <c r="D37" s="19">
        <v>269892</v>
      </c>
      <c r="F37" s="19">
        <f t="shared" si="0"/>
        <v>223082.41666666666</v>
      </c>
      <c r="H37" s="19">
        <v>279840</v>
      </c>
      <c r="J37" s="19">
        <f t="shared" si="1"/>
        <v>274037</v>
      </c>
      <c r="L37" s="19">
        <v>237600</v>
      </c>
      <c r="N37" s="19">
        <f t="shared" si="2"/>
        <v>262240</v>
      </c>
      <c r="P37" s="19">
        <v>231000</v>
      </c>
      <c r="R37" s="19">
        <f t="shared" si="3"/>
        <v>234850</v>
      </c>
      <c r="T37" s="19">
        <v>207240</v>
      </c>
      <c r="U37" s="19"/>
      <c r="V37" s="19">
        <f t="shared" si="4"/>
        <v>221100</v>
      </c>
      <c r="X37" s="19">
        <v>168960</v>
      </c>
      <c r="Y37" s="19"/>
      <c r="Z37" s="19">
        <f t="shared" si="5"/>
        <v>191290</v>
      </c>
      <c r="AB37" s="19">
        <f>'Annex A'!T48</f>
        <v>219907.5</v>
      </c>
      <c r="AC37" s="19"/>
      <c r="AD37" s="19">
        <f t="shared" si="6"/>
        <v>190188.125</v>
      </c>
    </row>
    <row r="38" spans="1:30" ht="12.75">
      <c r="A38" s="17" t="str">
        <f>'Annex A'!A49</f>
        <v>Kingsley Community Primary</v>
      </c>
      <c r="B38" s="17">
        <f>'Annex A'!B49</f>
        <v>3412229</v>
      </c>
      <c r="C38" s="19">
        <v>177258</v>
      </c>
      <c r="D38" s="19">
        <v>276507</v>
      </c>
      <c r="F38" s="19">
        <f t="shared" si="0"/>
        <v>218611.75</v>
      </c>
      <c r="H38" s="19">
        <v>307560</v>
      </c>
      <c r="J38" s="19">
        <f t="shared" si="1"/>
        <v>289445.75</v>
      </c>
      <c r="L38" s="19">
        <v>320760</v>
      </c>
      <c r="N38" s="19">
        <f t="shared" si="2"/>
        <v>313060</v>
      </c>
      <c r="P38" s="19">
        <v>310200</v>
      </c>
      <c r="R38" s="19">
        <f t="shared" si="3"/>
        <v>316360</v>
      </c>
      <c r="T38" s="19">
        <v>303600</v>
      </c>
      <c r="U38" s="19"/>
      <c r="V38" s="19">
        <f t="shared" si="4"/>
        <v>307450</v>
      </c>
      <c r="X38" s="19">
        <v>282480</v>
      </c>
      <c r="Y38" s="19"/>
      <c r="Z38" s="19">
        <f t="shared" si="5"/>
        <v>294800</v>
      </c>
      <c r="AB38" s="19">
        <f>'Annex A'!T49</f>
        <v>282450</v>
      </c>
      <c r="AC38" s="19"/>
      <c r="AD38" s="19">
        <f t="shared" si="6"/>
        <v>282467.5</v>
      </c>
    </row>
    <row r="39" spans="1:30" ht="12.75">
      <c r="A39" s="17" t="str">
        <f>'Annex A'!A50</f>
        <v>Knotty Ash Primary</v>
      </c>
      <c r="B39" s="17">
        <f>'Annex A'!B50</f>
        <v>3412086</v>
      </c>
      <c r="C39" s="19">
        <v>70522</v>
      </c>
      <c r="D39" s="19">
        <v>97902</v>
      </c>
      <c r="F39" s="19">
        <f t="shared" si="0"/>
        <v>81930.33333333333</v>
      </c>
      <c r="H39" s="19">
        <v>88440</v>
      </c>
      <c r="J39" s="19">
        <f t="shared" si="1"/>
        <v>93959.5</v>
      </c>
      <c r="L39" s="19">
        <v>77880</v>
      </c>
      <c r="N39" s="19">
        <f t="shared" si="2"/>
        <v>84040</v>
      </c>
      <c r="P39" s="19">
        <v>73920</v>
      </c>
      <c r="R39" s="19">
        <f t="shared" si="3"/>
        <v>76230</v>
      </c>
      <c r="T39" s="19">
        <v>79200</v>
      </c>
      <c r="U39" s="19"/>
      <c r="V39" s="19">
        <f t="shared" si="4"/>
        <v>76120</v>
      </c>
      <c r="X39" s="19">
        <v>84480</v>
      </c>
      <c r="Y39" s="19"/>
      <c r="Z39" s="19">
        <f t="shared" si="5"/>
        <v>81400</v>
      </c>
      <c r="AB39" s="19">
        <f>'Annex A'!T50</f>
        <v>83390</v>
      </c>
      <c r="AC39" s="19"/>
      <c r="AD39" s="19">
        <f t="shared" si="6"/>
        <v>84025.83333333334</v>
      </c>
    </row>
    <row r="40" spans="1:30" ht="12.75">
      <c r="A40" s="17" t="str">
        <f>'Annex A'!A51</f>
        <v>Lawrence Community Primary</v>
      </c>
      <c r="B40" s="17">
        <f>'Annex A'!B51</f>
        <v>3412221</v>
      </c>
      <c r="C40" s="19">
        <v>208707</v>
      </c>
      <c r="D40" s="19">
        <v>321489</v>
      </c>
      <c r="F40" s="19">
        <f t="shared" si="0"/>
        <v>255699.5</v>
      </c>
      <c r="H40" s="19">
        <v>316800</v>
      </c>
      <c r="J40" s="19">
        <f t="shared" si="1"/>
        <v>319535.25</v>
      </c>
      <c r="L40" s="19">
        <v>307560</v>
      </c>
      <c r="N40" s="19">
        <f t="shared" si="2"/>
        <v>312950</v>
      </c>
      <c r="P40" s="19">
        <v>306240</v>
      </c>
      <c r="R40" s="19">
        <f t="shared" si="3"/>
        <v>307010</v>
      </c>
      <c r="T40" s="19">
        <v>303600</v>
      </c>
      <c r="U40" s="19"/>
      <c r="V40" s="19">
        <f t="shared" si="4"/>
        <v>305140</v>
      </c>
      <c r="X40" s="19">
        <v>275880</v>
      </c>
      <c r="Y40" s="19"/>
      <c r="Z40" s="19">
        <f t="shared" si="5"/>
        <v>292050</v>
      </c>
      <c r="AB40" s="19">
        <f>'Annex A'!T51</f>
        <v>262275</v>
      </c>
      <c r="AC40" s="19"/>
      <c r="AD40" s="19">
        <f t="shared" si="6"/>
        <v>270211.25</v>
      </c>
    </row>
    <row r="41" spans="1:30" ht="12.75">
      <c r="A41" s="17" t="str">
        <f>'Annex A'!A52</f>
        <v>Leamington Primary</v>
      </c>
      <c r="B41" s="17">
        <f>'Annex A'!B52</f>
        <v>3413021</v>
      </c>
      <c r="C41" s="19">
        <v>226814</v>
      </c>
      <c r="D41" s="19">
        <v>306936</v>
      </c>
      <c r="F41" s="19">
        <f t="shared" si="0"/>
        <v>260198.1666666667</v>
      </c>
      <c r="H41" s="19">
        <v>291720</v>
      </c>
      <c r="J41" s="19">
        <f t="shared" si="1"/>
        <v>300596</v>
      </c>
      <c r="L41" s="19">
        <v>304920</v>
      </c>
      <c r="N41" s="19">
        <f t="shared" si="2"/>
        <v>297220</v>
      </c>
      <c r="P41" s="19">
        <v>293040</v>
      </c>
      <c r="R41" s="19">
        <f t="shared" si="3"/>
        <v>299970</v>
      </c>
      <c r="T41" s="19">
        <v>289080</v>
      </c>
      <c r="U41" s="19"/>
      <c r="V41" s="19">
        <f t="shared" si="4"/>
        <v>291390</v>
      </c>
      <c r="X41" s="19">
        <v>274560</v>
      </c>
      <c r="Y41" s="19"/>
      <c r="Z41" s="19">
        <f t="shared" si="5"/>
        <v>283030</v>
      </c>
      <c r="AB41" s="19">
        <f>'Annex A'!T52</f>
        <v>248825</v>
      </c>
      <c r="AC41" s="19"/>
      <c r="AD41" s="19">
        <f t="shared" si="6"/>
        <v>263837.0833333334</v>
      </c>
    </row>
    <row r="42" spans="1:30" ht="12.75">
      <c r="A42" s="17" t="str">
        <f>'Annex A'!A53</f>
        <v>Lister Junior</v>
      </c>
      <c r="B42" s="17">
        <f>'Annex A'!B53</f>
        <v>3412092</v>
      </c>
      <c r="C42" s="19">
        <v>76240</v>
      </c>
      <c r="D42" s="19">
        <v>115101</v>
      </c>
      <c r="F42" s="19">
        <f t="shared" si="0"/>
        <v>92432.08333333333</v>
      </c>
      <c r="H42" s="19">
        <v>124080</v>
      </c>
      <c r="J42" s="19">
        <f t="shared" si="1"/>
        <v>118842.25</v>
      </c>
      <c r="L42" s="19">
        <v>132000</v>
      </c>
      <c r="N42" s="19">
        <f t="shared" si="2"/>
        <v>127380</v>
      </c>
      <c r="P42" s="19">
        <v>134640</v>
      </c>
      <c r="R42" s="19">
        <f t="shared" si="3"/>
        <v>133100</v>
      </c>
      <c r="T42" s="19">
        <v>142560</v>
      </c>
      <c r="U42" s="19"/>
      <c r="V42" s="19">
        <f t="shared" si="4"/>
        <v>137940</v>
      </c>
      <c r="X42" s="19">
        <v>135960</v>
      </c>
      <c r="Y42" s="19"/>
      <c r="Z42" s="19">
        <f t="shared" si="5"/>
        <v>139810</v>
      </c>
      <c r="AB42" s="19">
        <f>'Annex A'!T53</f>
        <v>145260</v>
      </c>
      <c r="AC42" s="19"/>
      <c r="AD42" s="19">
        <f t="shared" si="6"/>
        <v>139835</v>
      </c>
    </row>
    <row r="43" spans="1:30" ht="12.75">
      <c r="A43" s="17" t="str">
        <f>'Annex A'!A54</f>
        <v>Lister Drive Infant</v>
      </c>
      <c r="B43" s="17">
        <f>'Annex A'!B54</f>
        <v>3412093</v>
      </c>
      <c r="C43" s="19">
        <v>52415</v>
      </c>
      <c r="D43" s="19">
        <v>83349</v>
      </c>
      <c r="F43" s="19">
        <f t="shared" si="0"/>
        <v>65304.16666666667</v>
      </c>
      <c r="H43" s="19">
        <v>80520</v>
      </c>
      <c r="J43" s="19">
        <f t="shared" si="1"/>
        <v>82170.25</v>
      </c>
      <c r="L43" s="19">
        <v>64680</v>
      </c>
      <c r="N43" s="19">
        <f t="shared" si="2"/>
        <v>73920</v>
      </c>
      <c r="P43" s="19">
        <v>51480</v>
      </c>
      <c r="R43" s="19">
        <f t="shared" si="3"/>
        <v>59180</v>
      </c>
      <c r="T43" s="19">
        <v>72600</v>
      </c>
      <c r="U43" s="19"/>
      <c r="V43" s="19">
        <f t="shared" si="4"/>
        <v>60280</v>
      </c>
      <c r="X43" s="19">
        <v>92400</v>
      </c>
      <c r="Y43" s="19"/>
      <c r="Z43" s="19">
        <f t="shared" si="5"/>
        <v>80850</v>
      </c>
      <c r="AB43" s="19">
        <f>'Annex A'!T54</f>
        <v>95495</v>
      </c>
      <c r="AC43" s="19"/>
      <c r="AD43" s="19">
        <f t="shared" si="6"/>
        <v>93689.58333333334</v>
      </c>
    </row>
    <row r="44" spans="1:30" ht="12.75">
      <c r="A44" s="17" t="str">
        <f>'Annex A'!A55</f>
        <v>Longmoor Primary</v>
      </c>
      <c r="B44" s="17">
        <f>'Annex A'!B55</f>
        <v>3412241</v>
      </c>
      <c r="C44" s="19">
        <v>133420</v>
      </c>
      <c r="D44" s="19">
        <v>179928</v>
      </c>
      <c r="F44" s="19">
        <f t="shared" si="0"/>
        <v>152798.33333333334</v>
      </c>
      <c r="H44" s="19">
        <v>167640</v>
      </c>
      <c r="J44" s="19">
        <f t="shared" si="1"/>
        <v>174808</v>
      </c>
      <c r="L44" s="19">
        <v>158400</v>
      </c>
      <c r="N44" s="19">
        <f t="shared" si="2"/>
        <v>163790</v>
      </c>
      <c r="P44" s="19">
        <v>162360</v>
      </c>
      <c r="R44" s="19">
        <f t="shared" si="3"/>
        <v>160050</v>
      </c>
      <c r="T44" s="19">
        <v>155760</v>
      </c>
      <c r="U44" s="19"/>
      <c r="V44" s="19">
        <f t="shared" si="4"/>
        <v>159610</v>
      </c>
      <c r="X44" s="19">
        <v>138600</v>
      </c>
      <c r="Y44" s="19"/>
      <c r="Z44" s="19">
        <f t="shared" si="5"/>
        <v>148610</v>
      </c>
      <c r="AB44" s="19">
        <f>'Annex A'!T55</f>
        <v>142570</v>
      </c>
      <c r="AC44" s="19"/>
      <c r="AD44" s="19">
        <f t="shared" si="6"/>
        <v>140254.1666666667</v>
      </c>
    </row>
    <row r="45" spans="1:30" ht="12.75">
      <c r="A45" s="17" t="str">
        <f>'Annex A'!A56</f>
        <v>Mab Lane JMI</v>
      </c>
      <c r="B45" s="17">
        <f>'Annex A'!B56</f>
        <v>3412226</v>
      </c>
      <c r="C45" s="19">
        <v>111501</v>
      </c>
      <c r="D45" s="19">
        <v>137592</v>
      </c>
      <c r="F45" s="19">
        <f t="shared" si="0"/>
        <v>122372.25</v>
      </c>
      <c r="H45" s="19">
        <v>124080</v>
      </c>
      <c r="J45" s="19">
        <f t="shared" si="1"/>
        <v>131962</v>
      </c>
      <c r="L45" s="19">
        <v>133320</v>
      </c>
      <c r="N45" s="19">
        <f t="shared" si="2"/>
        <v>127930</v>
      </c>
      <c r="P45" s="19">
        <v>117480</v>
      </c>
      <c r="R45" s="19">
        <f t="shared" si="3"/>
        <v>126720</v>
      </c>
      <c r="T45" s="19">
        <v>151800</v>
      </c>
      <c r="U45" s="19"/>
      <c r="V45" s="19">
        <f t="shared" si="4"/>
        <v>131780</v>
      </c>
      <c r="X45" s="19">
        <v>141240</v>
      </c>
      <c r="Y45" s="19"/>
      <c r="Z45" s="19">
        <f t="shared" si="5"/>
        <v>147400</v>
      </c>
      <c r="AB45" s="19">
        <f>'Annex A'!T56</f>
        <v>172160</v>
      </c>
      <c r="AC45" s="19"/>
      <c r="AD45" s="19">
        <f t="shared" si="6"/>
        <v>154123.3333333333</v>
      </c>
    </row>
    <row r="46" spans="1:30" ht="12.75">
      <c r="A46" s="17" t="str">
        <f>'Annex A'!A57</f>
        <v>Matthew Arnold Primary</v>
      </c>
      <c r="B46" s="17">
        <f>'Annex A'!B57</f>
        <v>3412098</v>
      </c>
      <c r="C46" s="19">
        <v>108642</v>
      </c>
      <c r="D46" s="19">
        <v>134946</v>
      </c>
      <c r="F46" s="19">
        <f t="shared" si="0"/>
        <v>119602</v>
      </c>
      <c r="H46" s="19">
        <v>137280</v>
      </c>
      <c r="J46" s="19">
        <f t="shared" si="1"/>
        <v>135918.5</v>
      </c>
      <c r="L46" s="19">
        <v>130680</v>
      </c>
      <c r="N46" s="19">
        <f t="shared" si="2"/>
        <v>134530</v>
      </c>
      <c r="P46" s="19">
        <v>130680</v>
      </c>
      <c r="R46" s="19">
        <f t="shared" si="3"/>
        <v>130680</v>
      </c>
      <c r="T46" s="19">
        <v>121440</v>
      </c>
      <c r="U46" s="19"/>
      <c r="V46" s="19">
        <f t="shared" si="4"/>
        <v>126830</v>
      </c>
      <c r="X46" s="19">
        <v>116160</v>
      </c>
      <c r="Y46" s="19"/>
      <c r="Z46" s="19">
        <f t="shared" si="5"/>
        <v>119240</v>
      </c>
      <c r="AB46" s="19">
        <f>'Annex A'!T57</f>
        <v>117015</v>
      </c>
      <c r="AC46" s="19"/>
      <c r="AD46" s="19">
        <f t="shared" si="6"/>
        <v>116516.25</v>
      </c>
    </row>
    <row r="47" spans="1:30" ht="12.75">
      <c r="A47" s="17" t="str">
        <f>'Annex A'!A58</f>
        <v>Middlefield Primary</v>
      </c>
      <c r="B47" s="17">
        <f>'Annex A'!B58</f>
        <v>3412170</v>
      </c>
      <c r="C47" s="19">
        <v>201083</v>
      </c>
      <c r="D47" s="19">
        <v>259308</v>
      </c>
      <c r="F47" s="19">
        <f t="shared" si="0"/>
        <v>225343.4166666667</v>
      </c>
      <c r="H47" s="19">
        <v>266640</v>
      </c>
      <c r="J47" s="19">
        <f t="shared" si="1"/>
        <v>262363</v>
      </c>
      <c r="L47" s="19">
        <v>283800</v>
      </c>
      <c r="N47" s="19">
        <f t="shared" si="2"/>
        <v>273790</v>
      </c>
      <c r="P47" s="19">
        <v>282480</v>
      </c>
      <c r="R47" s="19">
        <f t="shared" si="3"/>
        <v>283250</v>
      </c>
      <c r="T47" s="19">
        <v>294360</v>
      </c>
      <c r="U47" s="19"/>
      <c r="V47" s="19">
        <f t="shared" si="4"/>
        <v>287430</v>
      </c>
      <c r="X47" s="19">
        <v>283800</v>
      </c>
      <c r="Y47" s="19"/>
      <c r="Z47" s="19">
        <f t="shared" si="5"/>
        <v>289960</v>
      </c>
      <c r="AB47" s="19">
        <f>'Annex A'!T58</f>
        <v>278415</v>
      </c>
      <c r="AC47" s="19"/>
      <c r="AD47" s="19">
        <f t="shared" si="6"/>
        <v>281556.25</v>
      </c>
    </row>
    <row r="48" spans="1:30" ht="12.75">
      <c r="A48" s="17" t="str">
        <f>'Annex A'!A59</f>
        <v>Monksdown Primary</v>
      </c>
      <c r="B48" s="17">
        <f>'Annex A'!B59</f>
        <v>3412240</v>
      </c>
      <c r="C48" s="19">
        <v>179164</v>
      </c>
      <c r="D48" s="19">
        <v>261954</v>
      </c>
      <c r="F48" s="19">
        <f t="shared" si="0"/>
        <v>213659.83333333334</v>
      </c>
      <c r="H48" s="19">
        <v>291720</v>
      </c>
      <c r="J48" s="19">
        <f t="shared" si="1"/>
        <v>274356.5</v>
      </c>
      <c r="L48" s="19">
        <v>291720</v>
      </c>
      <c r="N48" s="19">
        <f t="shared" si="2"/>
        <v>291720</v>
      </c>
      <c r="P48" s="19">
        <v>291720</v>
      </c>
      <c r="R48" s="19">
        <f t="shared" si="3"/>
        <v>291720</v>
      </c>
      <c r="T48" s="19">
        <v>277200</v>
      </c>
      <c r="U48" s="19"/>
      <c r="V48" s="19">
        <f t="shared" si="4"/>
        <v>285670</v>
      </c>
      <c r="X48" s="19">
        <v>281160</v>
      </c>
      <c r="Y48" s="19"/>
      <c r="Z48" s="19">
        <f t="shared" si="5"/>
        <v>278850</v>
      </c>
      <c r="AB48" s="19">
        <f>'Annex A'!T59</f>
        <v>297245</v>
      </c>
      <c r="AC48" s="19"/>
      <c r="AD48" s="19">
        <f t="shared" si="6"/>
        <v>287862.0833333334</v>
      </c>
    </row>
    <row r="49" spans="1:30" ht="12.75">
      <c r="A49" s="17" t="str">
        <f>'Annex A'!A60</f>
        <v>Mosspits Lane Primary</v>
      </c>
      <c r="B49" s="17">
        <f>'Annex A'!B60</f>
        <v>3412007</v>
      </c>
      <c r="C49" s="19">
        <v>66710</v>
      </c>
      <c r="D49" s="19">
        <v>84672</v>
      </c>
      <c r="F49" s="19">
        <f t="shared" si="0"/>
        <v>74194.16666666667</v>
      </c>
      <c r="H49" s="19">
        <v>89760</v>
      </c>
      <c r="J49" s="19">
        <f t="shared" si="1"/>
        <v>86792</v>
      </c>
      <c r="L49" s="19">
        <v>72600</v>
      </c>
      <c r="N49" s="19">
        <f t="shared" si="2"/>
        <v>82610</v>
      </c>
      <c r="P49" s="19">
        <v>79200</v>
      </c>
      <c r="R49" s="19">
        <f t="shared" si="3"/>
        <v>75350</v>
      </c>
      <c r="T49" s="19">
        <v>66000</v>
      </c>
      <c r="U49" s="19"/>
      <c r="V49" s="19">
        <f t="shared" si="4"/>
        <v>73700</v>
      </c>
      <c r="X49" s="19">
        <v>55440</v>
      </c>
      <c r="Y49" s="19"/>
      <c r="Z49" s="19">
        <f t="shared" si="5"/>
        <v>61600</v>
      </c>
      <c r="AB49" s="19">
        <f>'Annex A'!T60</f>
        <v>56490</v>
      </c>
      <c r="AC49" s="19"/>
      <c r="AD49" s="19">
        <f t="shared" si="6"/>
        <v>55877.5</v>
      </c>
    </row>
    <row r="50" spans="1:30" ht="12.75">
      <c r="A50" s="17" t="str">
        <f>'Annex A'!A61</f>
        <v>Norman Pannell Primary</v>
      </c>
      <c r="B50" s="17">
        <f>'Annex A'!B61</f>
        <v>3412199</v>
      </c>
      <c r="C50" s="19">
        <v>89582</v>
      </c>
      <c r="D50" s="19">
        <v>128331</v>
      </c>
      <c r="F50" s="19">
        <f t="shared" si="0"/>
        <v>105727.41666666667</v>
      </c>
      <c r="H50" s="19">
        <v>125400</v>
      </c>
      <c r="J50" s="19">
        <f t="shared" si="1"/>
        <v>127109.75</v>
      </c>
      <c r="L50" s="19">
        <v>118800</v>
      </c>
      <c r="N50" s="19">
        <f t="shared" si="2"/>
        <v>122650</v>
      </c>
      <c r="P50" s="19">
        <v>117480</v>
      </c>
      <c r="R50" s="19">
        <f t="shared" si="3"/>
        <v>118250</v>
      </c>
      <c r="T50" s="19">
        <v>117480</v>
      </c>
      <c r="U50" s="19"/>
      <c r="V50" s="19">
        <f t="shared" si="4"/>
        <v>117480</v>
      </c>
      <c r="X50" s="19">
        <v>104280</v>
      </c>
      <c r="Y50" s="19"/>
      <c r="Z50" s="19">
        <f t="shared" si="5"/>
        <v>111980</v>
      </c>
      <c r="AB50" s="19">
        <f>'Annex A'!T61</f>
        <v>117015</v>
      </c>
      <c r="AC50" s="19"/>
      <c r="AD50" s="19">
        <f t="shared" si="6"/>
        <v>109586.25</v>
      </c>
    </row>
    <row r="51" spans="1:30" ht="12.75">
      <c r="A51" s="17" t="str">
        <f>'Annex A'!A62</f>
        <v>Northcote Primary</v>
      </c>
      <c r="B51" s="17">
        <f>'Annex A'!B62</f>
        <v>3412110</v>
      </c>
      <c r="C51" s="19">
        <v>178211</v>
      </c>
      <c r="D51" s="19">
        <v>275184</v>
      </c>
      <c r="F51" s="19">
        <f t="shared" si="0"/>
        <v>218616.41666666666</v>
      </c>
      <c r="H51" s="19">
        <v>281160</v>
      </c>
      <c r="J51" s="19">
        <f t="shared" si="1"/>
        <v>277674</v>
      </c>
      <c r="L51" s="19">
        <v>293040</v>
      </c>
      <c r="N51" s="19">
        <f t="shared" si="2"/>
        <v>286110</v>
      </c>
      <c r="P51" s="19">
        <v>267960</v>
      </c>
      <c r="R51" s="19">
        <f t="shared" si="3"/>
        <v>282590</v>
      </c>
      <c r="T51" s="19">
        <v>287760</v>
      </c>
      <c r="U51" s="19"/>
      <c r="V51" s="19">
        <f t="shared" si="4"/>
        <v>276210</v>
      </c>
      <c r="X51" s="19">
        <v>278520</v>
      </c>
      <c r="Y51" s="19"/>
      <c r="Z51" s="19">
        <f t="shared" si="5"/>
        <v>283910</v>
      </c>
      <c r="AB51" s="19">
        <f>'Annex A'!T62</f>
        <v>277070</v>
      </c>
      <c r="AC51" s="19"/>
      <c r="AD51" s="19">
        <f t="shared" si="6"/>
        <v>277915.8333333334</v>
      </c>
    </row>
    <row r="52" spans="1:30" ht="12.75">
      <c r="A52" s="17" t="str">
        <f>'Annex A'!A63</f>
        <v>Northway Primary</v>
      </c>
      <c r="B52" s="17">
        <f>'Annex A'!B63</f>
        <v>3412113</v>
      </c>
      <c r="C52" s="19">
        <v>75287</v>
      </c>
      <c r="D52" s="19">
        <v>96579</v>
      </c>
      <c r="F52" s="19">
        <f t="shared" si="0"/>
        <v>84158.66666666667</v>
      </c>
      <c r="H52" s="19">
        <v>102960</v>
      </c>
      <c r="J52" s="19">
        <f t="shared" si="1"/>
        <v>99237.75</v>
      </c>
      <c r="L52" s="19">
        <v>137280</v>
      </c>
      <c r="N52" s="19">
        <f t="shared" si="2"/>
        <v>117260</v>
      </c>
      <c r="P52" s="19">
        <v>145200</v>
      </c>
      <c r="R52" s="19">
        <f t="shared" si="3"/>
        <v>140580</v>
      </c>
      <c r="T52" s="19">
        <v>139920</v>
      </c>
      <c r="U52" s="19"/>
      <c r="V52" s="19">
        <f t="shared" si="4"/>
        <v>143000</v>
      </c>
      <c r="X52" s="19">
        <v>163680</v>
      </c>
      <c r="Y52" s="19"/>
      <c r="Z52" s="19">
        <f t="shared" si="5"/>
        <v>149820</v>
      </c>
      <c r="AB52" s="19">
        <f>'Annex A'!T63</f>
        <v>160055</v>
      </c>
      <c r="AC52" s="19"/>
      <c r="AD52" s="19">
        <f t="shared" si="6"/>
        <v>162169.5833333333</v>
      </c>
    </row>
    <row r="53" spans="1:30" ht="12.75">
      <c r="A53" s="17" t="str">
        <f>'Annex A'!A64</f>
        <v>Phoenix Primary</v>
      </c>
      <c r="B53" s="17">
        <f>'Annex A'!B64</f>
        <v>3413026</v>
      </c>
      <c r="C53" s="19">
        <v>98159</v>
      </c>
      <c r="D53" s="19">
        <v>113778</v>
      </c>
      <c r="F53" s="19">
        <f t="shared" si="0"/>
        <v>104666.91666666667</v>
      </c>
      <c r="H53" s="19">
        <v>118800.00000000001</v>
      </c>
      <c r="J53" s="19">
        <f t="shared" si="1"/>
        <v>115870.5</v>
      </c>
      <c r="L53" s="19">
        <v>145200</v>
      </c>
      <c r="N53" s="19">
        <f t="shared" si="2"/>
        <v>129800.00000000001</v>
      </c>
      <c r="P53" s="19">
        <v>153120</v>
      </c>
      <c r="R53" s="19">
        <f t="shared" si="3"/>
        <v>148500</v>
      </c>
      <c r="T53" s="19">
        <v>137280</v>
      </c>
      <c r="U53" s="19"/>
      <c r="V53" s="19">
        <f t="shared" si="4"/>
        <v>146520</v>
      </c>
      <c r="X53" s="19">
        <v>155760</v>
      </c>
      <c r="Y53" s="19"/>
      <c r="Z53" s="19">
        <f t="shared" si="5"/>
        <v>144980</v>
      </c>
      <c r="AB53" s="19">
        <f>'Annex A'!T64</f>
        <v>151985</v>
      </c>
      <c r="AC53" s="19"/>
      <c r="AD53" s="19">
        <f t="shared" si="6"/>
        <v>154187.0833333333</v>
      </c>
    </row>
    <row r="54" spans="1:30" ht="12.75">
      <c r="A54" s="17" t="str">
        <f>'Annex A'!A65</f>
        <v>Pinehurst Primary</v>
      </c>
      <c r="B54" s="17">
        <f>'Annex A'!B65</f>
        <v>3413961</v>
      </c>
      <c r="C54" s="19">
        <v>132467</v>
      </c>
      <c r="D54" s="19">
        <v>199773</v>
      </c>
      <c r="F54" s="19">
        <f t="shared" si="0"/>
        <v>160511.16666666666</v>
      </c>
      <c r="H54" s="19">
        <v>207240</v>
      </c>
      <c r="J54" s="19">
        <f t="shared" si="1"/>
        <v>202884.25</v>
      </c>
      <c r="L54" s="19">
        <v>260040</v>
      </c>
      <c r="N54" s="19">
        <f t="shared" si="2"/>
        <v>229240</v>
      </c>
      <c r="P54" s="19">
        <v>254760</v>
      </c>
      <c r="R54" s="19">
        <f t="shared" si="3"/>
        <v>257840</v>
      </c>
      <c r="T54" s="19">
        <v>318120</v>
      </c>
      <c r="U54" s="19"/>
      <c r="V54" s="19">
        <f t="shared" si="4"/>
        <v>281160</v>
      </c>
      <c r="X54" s="19">
        <v>330000</v>
      </c>
      <c r="Y54" s="19"/>
      <c r="Z54" s="19">
        <f t="shared" si="5"/>
        <v>323070</v>
      </c>
      <c r="AB54" s="19">
        <f>'Annex A'!T65</f>
        <v>348355</v>
      </c>
      <c r="AC54" s="19"/>
      <c r="AD54" s="19">
        <f t="shared" si="6"/>
        <v>337647.9166666666</v>
      </c>
    </row>
    <row r="55" spans="1:30" ht="12.75">
      <c r="A55" s="17" t="str">
        <f>'Annex A'!A66</f>
        <v>Pleasant Street Primary</v>
      </c>
      <c r="B55" s="17">
        <f>'Annex A'!B66</f>
        <v>3412123</v>
      </c>
      <c r="C55" s="19">
        <v>75287</v>
      </c>
      <c r="D55" s="19">
        <v>112455</v>
      </c>
      <c r="F55" s="19">
        <f t="shared" si="0"/>
        <v>90773.66666666667</v>
      </c>
      <c r="H55" s="19">
        <v>105600</v>
      </c>
      <c r="J55" s="19">
        <f t="shared" si="1"/>
        <v>109598.75</v>
      </c>
      <c r="L55" s="19">
        <v>110880</v>
      </c>
      <c r="N55" s="19">
        <f t="shared" si="2"/>
        <v>107800</v>
      </c>
      <c r="P55" s="19">
        <v>110880</v>
      </c>
      <c r="R55" s="19">
        <f t="shared" si="3"/>
        <v>110880</v>
      </c>
      <c r="T55" s="19">
        <v>97680</v>
      </c>
      <c r="U55" s="19"/>
      <c r="V55" s="19">
        <f t="shared" si="4"/>
        <v>105380</v>
      </c>
      <c r="X55" s="19">
        <v>97680</v>
      </c>
      <c r="Y55" s="19"/>
      <c r="Z55" s="19">
        <f t="shared" si="5"/>
        <v>97680</v>
      </c>
      <c r="AB55" s="19">
        <f>'Annex A'!T66</f>
        <v>84735</v>
      </c>
      <c r="AC55" s="19"/>
      <c r="AD55" s="19">
        <f t="shared" si="6"/>
        <v>92286.25</v>
      </c>
    </row>
    <row r="56" spans="1:30" ht="12.75">
      <c r="A56" s="17" t="str">
        <f>'Annex A'!A67</f>
        <v>Ranworth Square Primary</v>
      </c>
      <c r="B56" s="17">
        <f>'Annex A'!B67</f>
        <v>3412130</v>
      </c>
      <c r="C56" s="19">
        <v>78146</v>
      </c>
      <c r="D56" s="19">
        <v>128331</v>
      </c>
      <c r="F56" s="19">
        <f t="shared" si="0"/>
        <v>99056.41666666667</v>
      </c>
      <c r="H56" s="19">
        <v>137280</v>
      </c>
      <c r="J56" s="19">
        <f t="shared" si="1"/>
        <v>132059.75</v>
      </c>
      <c r="L56" s="19">
        <v>150480</v>
      </c>
      <c r="N56" s="19">
        <f t="shared" si="2"/>
        <v>142780</v>
      </c>
      <c r="P56" s="19">
        <v>149160</v>
      </c>
      <c r="R56" s="19">
        <f t="shared" si="3"/>
        <v>149930</v>
      </c>
      <c r="T56" s="19">
        <v>165000</v>
      </c>
      <c r="U56" s="19"/>
      <c r="V56" s="19">
        <f t="shared" si="4"/>
        <v>155760</v>
      </c>
      <c r="X56" s="19">
        <v>162360</v>
      </c>
      <c r="Y56" s="19"/>
      <c r="Z56" s="19">
        <f t="shared" si="5"/>
        <v>163900</v>
      </c>
      <c r="AB56" s="19">
        <f>'Annex A'!T67</f>
        <v>172160</v>
      </c>
      <c r="AC56" s="19"/>
      <c r="AD56" s="19">
        <f t="shared" si="6"/>
        <v>166443.3333333333</v>
      </c>
    </row>
    <row r="57" spans="1:30" ht="12.75">
      <c r="A57" s="17" t="s">
        <v>210</v>
      </c>
      <c r="B57" s="17">
        <v>3412034</v>
      </c>
      <c r="C57" s="19">
        <v>0</v>
      </c>
      <c r="D57" s="19">
        <v>0</v>
      </c>
      <c r="F57" s="19">
        <f t="shared" si="0"/>
        <v>0</v>
      </c>
      <c r="H57" s="19">
        <v>130130</v>
      </c>
      <c r="J57" s="19">
        <v>0</v>
      </c>
      <c r="L57" s="19">
        <v>208560</v>
      </c>
      <c r="N57" s="19">
        <f>(H57)+(L57/12*5)</f>
        <v>217030</v>
      </c>
      <c r="P57" s="19">
        <v>199320</v>
      </c>
      <c r="R57" s="19">
        <f t="shared" si="3"/>
        <v>204710</v>
      </c>
      <c r="T57" s="19">
        <v>192720</v>
      </c>
      <c r="U57" s="19"/>
      <c r="V57" s="19">
        <f t="shared" si="4"/>
        <v>196570</v>
      </c>
      <c r="X57" s="19">
        <v>180840</v>
      </c>
      <c r="Y57" s="19"/>
      <c r="Z57" s="19">
        <f t="shared" si="5"/>
        <v>187770</v>
      </c>
      <c r="AB57" s="19">
        <f>'Annex A'!T68</f>
        <v>182920</v>
      </c>
      <c r="AC57" s="19"/>
      <c r="AD57" s="19">
        <f t="shared" si="6"/>
        <v>181706.6666666667</v>
      </c>
    </row>
    <row r="58" spans="1:30" ht="12.75">
      <c r="A58" s="17" t="str">
        <f>'Annex A'!A69</f>
        <v>Rudston Primary</v>
      </c>
      <c r="B58" s="17">
        <f>'Annex A'!B69</f>
        <v>3412011</v>
      </c>
      <c r="C58" s="19">
        <v>64804</v>
      </c>
      <c r="D58" s="19">
        <v>80703</v>
      </c>
      <c r="F58" s="19">
        <f t="shared" si="0"/>
        <v>71428.58333333333</v>
      </c>
      <c r="H58" s="19">
        <v>88440</v>
      </c>
      <c r="J58" s="19">
        <f t="shared" si="1"/>
        <v>83926.75</v>
      </c>
      <c r="L58" s="19">
        <v>93720</v>
      </c>
      <c r="N58" s="19">
        <f t="shared" si="2"/>
        <v>90640</v>
      </c>
      <c r="P58" s="19">
        <v>91080</v>
      </c>
      <c r="R58" s="19">
        <f t="shared" si="3"/>
        <v>92620</v>
      </c>
      <c r="T58" s="19">
        <v>72600</v>
      </c>
      <c r="U58" s="19"/>
      <c r="V58" s="19">
        <f t="shared" si="4"/>
        <v>83380</v>
      </c>
      <c r="X58" s="19">
        <v>71280</v>
      </c>
      <c r="Y58" s="19"/>
      <c r="Z58" s="19">
        <f t="shared" si="5"/>
        <v>72050</v>
      </c>
      <c r="AB58" s="19">
        <f>'Annex A'!T69</f>
        <v>65905</v>
      </c>
      <c r="AC58" s="19"/>
      <c r="AD58" s="19">
        <f t="shared" si="6"/>
        <v>69040.41666666666</v>
      </c>
    </row>
    <row r="59" spans="1:30" ht="12.75">
      <c r="A59" s="17" t="str">
        <f>'Annex A'!A70</f>
        <v>St Michael-in-the-Hamlet Primary</v>
      </c>
      <c r="B59" s="17">
        <f>'Annex A'!B70</f>
        <v>3412237</v>
      </c>
      <c r="C59" s="19">
        <v>139138</v>
      </c>
      <c r="D59" s="19">
        <v>178605</v>
      </c>
      <c r="F59" s="19">
        <f t="shared" si="0"/>
        <v>155582.58333333334</v>
      </c>
      <c r="H59" s="19">
        <v>175560</v>
      </c>
      <c r="J59" s="19">
        <f t="shared" si="1"/>
        <v>177336.25</v>
      </c>
      <c r="L59" s="19">
        <v>154440</v>
      </c>
      <c r="N59" s="19">
        <f t="shared" si="2"/>
        <v>166760</v>
      </c>
      <c r="P59" s="19">
        <v>130680</v>
      </c>
      <c r="R59" s="19">
        <f t="shared" si="3"/>
        <v>144540</v>
      </c>
      <c r="T59" s="19">
        <v>121440</v>
      </c>
      <c r="U59" s="19"/>
      <c r="V59" s="19">
        <f t="shared" si="4"/>
        <v>126830</v>
      </c>
      <c r="X59" s="19">
        <v>116160</v>
      </c>
      <c r="Y59" s="19"/>
      <c r="Z59" s="19">
        <f t="shared" si="5"/>
        <v>119240</v>
      </c>
      <c r="AB59" s="19">
        <f>'Annex A'!T70</f>
        <v>104910</v>
      </c>
      <c r="AC59" s="19"/>
      <c r="AD59" s="19">
        <f t="shared" si="6"/>
        <v>111472.5</v>
      </c>
    </row>
    <row r="60" spans="1:30" ht="12.75">
      <c r="A60" s="17" t="str">
        <f>'Annex A'!A71</f>
        <v>Smithdown Primary</v>
      </c>
      <c r="B60" s="17">
        <f>'Annex A'!B71</f>
        <v>3412227</v>
      </c>
      <c r="C60" s="19">
        <v>119125</v>
      </c>
      <c r="D60" s="19">
        <v>161406</v>
      </c>
      <c r="F60" s="19">
        <f t="shared" si="0"/>
        <v>136742.08333333334</v>
      </c>
      <c r="H60" s="19">
        <v>162360</v>
      </c>
      <c r="J60" s="19">
        <f t="shared" si="1"/>
        <v>161803.5</v>
      </c>
      <c r="L60" s="19">
        <v>146520</v>
      </c>
      <c r="N60" s="19">
        <f t="shared" si="2"/>
        <v>155760</v>
      </c>
      <c r="P60" s="19">
        <v>170280</v>
      </c>
      <c r="R60" s="19">
        <f t="shared" si="3"/>
        <v>156420</v>
      </c>
      <c r="T60" s="19">
        <v>188760</v>
      </c>
      <c r="U60" s="19"/>
      <c r="V60" s="19">
        <f t="shared" si="4"/>
        <v>177980</v>
      </c>
      <c r="X60" s="19">
        <v>219120</v>
      </c>
      <c r="Y60" s="19"/>
      <c r="Z60" s="19">
        <f t="shared" si="5"/>
        <v>201410</v>
      </c>
      <c r="AB60" s="19">
        <f>'Annex A'!T71</f>
        <v>251515</v>
      </c>
      <c r="AC60" s="19"/>
      <c r="AD60" s="19">
        <f t="shared" si="6"/>
        <v>232617.91666666666</v>
      </c>
    </row>
    <row r="61" spans="1:30" ht="12.75">
      <c r="A61" s="17" t="str">
        <f>'Annex A'!A72</f>
        <v>Springwood Heath Primary</v>
      </c>
      <c r="B61" s="17">
        <f>'Annex A'!B72</f>
        <v>3412065</v>
      </c>
      <c r="C61" s="19">
        <v>105783</v>
      </c>
      <c r="D61" s="19">
        <v>142884</v>
      </c>
      <c r="F61" s="19">
        <f t="shared" si="0"/>
        <v>121241.75</v>
      </c>
      <c r="H61" s="19">
        <v>137280</v>
      </c>
      <c r="J61" s="19">
        <f t="shared" si="1"/>
        <v>140549</v>
      </c>
      <c r="L61" s="19">
        <v>135960</v>
      </c>
      <c r="N61" s="19">
        <f t="shared" si="2"/>
        <v>136730</v>
      </c>
      <c r="P61" s="19">
        <v>124080</v>
      </c>
      <c r="R61" s="19">
        <f t="shared" si="3"/>
        <v>131010</v>
      </c>
      <c r="T61" s="19">
        <v>130680</v>
      </c>
      <c r="U61" s="19"/>
      <c r="V61" s="19">
        <f t="shared" si="4"/>
        <v>126830</v>
      </c>
      <c r="X61" s="19">
        <v>126720</v>
      </c>
      <c r="Y61" s="19"/>
      <c r="Z61" s="19">
        <f t="shared" si="5"/>
        <v>129030</v>
      </c>
      <c r="AB61" s="19">
        <f>'Annex A'!T72</f>
        <v>114325</v>
      </c>
      <c r="AC61" s="19"/>
      <c r="AD61" s="19">
        <f t="shared" si="6"/>
        <v>121555.41666666667</v>
      </c>
    </row>
    <row r="62" spans="1:30" ht="12.75">
      <c r="A62" s="17" t="str">
        <f>'Annex A'!A73</f>
        <v>Stockton Wood Community Primary</v>
      </c>
      <c r="B62" s="17">
        <f>'Annex A'!B73</f>
        <v>3412238</v>
      </c>
      <c r="C62" s="19">
        <v>147715</v>
      </c>
      <c r="D62" s="19">
        <v>223587</v>
      </c>
      <c r="F62" s="19">
        <f t="shared" si="0"/>
        <v>179328.33333333334</v>
      </c>
      <c r="H62" s="19">
        <v>225720</v>
      </c>
      <c r="J62" s="19">
        <f t="shared" si="1"/>
        <v>224475.75</v>
      </c>
      <c r="L62" s="19">
        <v>217800</v>
      </c>
      <c r="N62" s="19">
        <f t="shared" si="2"/>
        <v>222420</v>
      </c>
      <c r="P62" s="19">
        <v>200640</v>
      </c>
      <c r="R62" s="19">
        <f t="shared" si="3"/>
        <v>210650</v>
      </c>
      <c r="T62" s="19">
        <v>200640</v>
      </c>
      <c r="U62" s="19"/>
      <c r="V62" s="19">
        <f t="shared" si="4"/>
        <v>200640</v>
      </c>
      <c r="X62" s="19">
        <v>199320</v>
      </c>
      <c r="Y62" s="19"/>
      <c r="Z62" s="19">
        <f t="shared" si="5"/>
        <v>200090</v>
      </c>
      <c r="AB62" s="19">
        <f>'Annex A'!T73</f>
        <v>190990</v>
      </c>
      <c r="AC62" s="19"/>
      <c r="AD62" s="19">
        <f t="shared" si="6"/>
        <v>195849.1666666667</v>
      </c>
    </row>
    <row r="63" spans="1:30" ht="12.75">
      <c r="A63" s="17" t="str">
        <f>'Annex A'!A74</f>
        <v>Sudley Junior</v>
      </c>
      <c r="B63" s="17">
        <f>'Annex A'!B74</f>
        <v>3412180</v>
      </c>
      <c r="C63" s="19">
        <v>58133</v>
      </c>
      <c r="D63" s="19">
        <v>75411</v>
      </c>
      <c r="F63" s="19">
        <f t="shared" si="0"/>
        <v>65332.16666666667</v>
      </c>
      <c r="H63" s="19">
        <v>72600</v>
      </c>
      <c r="J63" s="19">
        <f t="shared" si="1"/>
        <v>74239.75</v>
      </c>
      <c r="L63" s="19">
        <v>63360</v>
      </c>
      <c r="N63" s="19">
        <f t="shared" si="2"/>
        <v>68750</v>
      </c>
      <c r="P63" s="19">
        <v>67320</v>
      </c>
      <c r="R63" s="19">
        <f t="shared" si="3"/>
        <v>65010</v>
      </c>
      <c r="T63" s="19">
        <v>58080</v>
      </c>
      <c r="U63" s="19"/>
      <c r="V63" s="19">
        <f t="shared" si="4"/>
        <v>63470</v>
      </c>
      <c r="X63" s="19">
        <v>58080</v>
      </c>
      <c r="Y63" s="19"/>
      <c r="Z63" s="19">
        <f t="shared" si="5"/>
        <v>58080</v>
      </c>
      <c r="AB63" s="19">
        <f>'Annex A'!T74</f>
        <v>60525</v>
      </c>
      <c r="AC63" s="19"/>
      <c r="AD63" s="19">
        <f t="shared" si="6"/>
        <v>59098.75</v>
      </c>
    </row>
    <row r="64" spans="1:30" ht="12.75">
      <c r="A64" s="17" t="str">
        <f>'Annex A'!A75</f>
        <v>Sudley Infant</v>
      </c>
      <c r="B64" s="17">
        <f>'Annex A'!B75</f>
        <v>3412149</v>
      </c>
      <c r="C64" s="19">
        <v>23825</v>
      </c>
      <c r="D64" s="19">
        <v>34398</v>
      </c>
      <c r="F64" s="19">
        <f t="shared" si="0"/>
        <v>28230.416666666668</v>
      </c>
      <c r="H64" s="19">
        <v>33000</v>
      </c>
      <c r="J64" s="19">
        <f t="shared" si="1"/>
        <v>33815.5</v>
      </c>
      <c r="L64" s="19">
        <v>31680</v>
      </c>
      <c r="N64" s="19">
        <f t="shared" si="2"/>
        <v>32450</v>
      </c>
      <c r="P64" s="19">
        <v>18480</v>
      </c>
      <c r="R64" s="19">
        <f t="shared" si="3"/>
        <v>26180</v>
      </c>
      <c r="T64" s="19">
        <v>15840</v>
      </c>
      <c r="U64" s="19"/>
      <c r="V64" s="19">
        <f t="shared" si="4"/>
        <v>17380</v>
      </c>
      <c r="X64" s="19">
        <v>17160</v>
      </c>
      <c r="Y64" s="19"/>
      <c r="Z64" s="19">
        <f t="shared" si="5"/>
        <v>16390</v>
      </c>
      <c r="AB64" s="19">
        <f>'Annex A'!T75</f>
        <v>22865</v>
      </c>
      <c r="AC64" s="19"/>
      <c r="AD64" s="19">
        <f t="shared" si="6"/>
        <v>19537.083333333336</v>
      </c>
    </row>
    <row r="65" spans="1:30" ht="12.75">
      <c r="A65" s="17" t="str">
        <f>'Annex A'!A76</f>
        <v>Wellesbourne Primary</v>
      </c>
      <c r="B65" s="17">
        <f>'Annex A'!B76</f>
        <v>3412236</v>
      </c>
      <c r="C65" s="19">
        <v>184882</v>
      </c>
      <c r="D65" s="19">
        <v>248724</v>
      </c>
      <c r="F65" s="19">
        <f t="shared" si="0"/>
        <v>211482.83333333334</v>
      </c>
      <c r="H65" s="19">
        <v>264000</v>
      </c>
      <c r="J65" s="19">
        <f t="shared" si="1"/>
        <v>255089</v>
      </c>
      <c r="L65" s="19">
        <v>256080</v>
      </c>
      <c r="N65" s="19">
        <f t="shared" si="2"/>
        <v>260700</v>
      </c>
      <c r="P65" s="19">
        <v>250800</v>
      </c>
      <c r="R65" s="19">
        <f t="shared" si="3"/>
        <v>253880</v>
      </c>
      <c r="T65" s="19">
        <v>257400</v>
      </c>
      <c r="U65" s="19"/>
      <c r="V65" s="19">
        <f t="shared" si="4"/>
        <v>253550</v>
      </c>
      <c r="X65" s="19">
        <v>244200</v>
      </c>
      <c r="Y65" s="19"/>
      <c r="Z65" s="19">
        <f t="shared" si="5"/>
        <v>251900</v>
      </c>
      <c r="AB65" s="19">
        <f>'Annex A'!T76</f>
        <v>258240</v>
      </c>
      <c r="AC65" s="19"/>
      <c r="AD65" s="19">
        <f t="shared" si="6"/>
        <v>250050</v>
      </c>
    </row>
    <row r="66" spans="1:30" ht="12.75">
      <c r="A66" s="17" t="str">
        <f>'Annex A'!A77</f>
        <v>Whitefield JMI</v>
      </c>
      <c r="B66" s="17">
        <f>'Annex A'!B77</f>
        <v>3412128</v>
      </c>
      <c r="C66" s="19">
        <v>138185</v>
      </c>
      <c r="D66" s="19">
        <v>193158</v>
      </c>
      <c r="F66" s="19">
        <f t="shared" si="0"/>
        <v>161090.41666666666</v>
      </c>
      <c r="H66" s="19">
        <v>186120</v>
      </c>
      <c r="J66" s="19">
        <f t="shared" si="1"/>
        <v>190225.5</v>
      </c>
      <c r="L66" s="19">
        <v>166320</v>
      </c>
      <c r="N66" s="19">
        <f t="shared" si="2"/>
        <v>177870</v>
      </c>
      <c r="P66" s="19">
        <v>161040</v>
      </c>
      <c r="R66" s="19">
        <f t="shared" si="3"/>
        <v>164120</v>
      </c>
      <c r="T66" s="19">
        <v>145200</v>
      </c>
      <c r="U66" s="19"/>
      <c r="V66" s="19">
        <f t="shared" si="4"/>
        <v>154440</v>
      </c>
      <c r="X66" s="19">
        <v>120120</v>
      </c>
      <c r="Y66" s="19"/>
      <c r="Z66" s="19">
        <f t="shared" si="5"/>
        <v>134750</v>
      </c>
      <c r="AB66" s="19">
        <f>'Annex A'!T77</f>
        <v>143915</v>
      </c>
      <c r="AC66" s="19"/>
      <c r="AD66" s="19">
        <f t="shared" si="6"/>
        <v>130034.58333333333</v>
      </c>
    </row>
    <row r="67" spans="1:30" ht="12.75">
      <c r="A67" s="17" t="str">
        <f>'Annex A'!A78</f>
        <v>Windsor Community Primary</v>
      </c>
      <c r="B67" s="17">
        <f>'Annex A'!B78</f>
        <v>3412166</v>
      </c>
      <c r="C67" s="19">
        <v>133420</v>
      </c>
      <c r="D67" s="19">
        <v>171990</v>
      </c>
      <c r="F67" s="19">
        <f t="shared" si="0"/>
        <v>149490.83333333334</v>
      </c>
      <c r="H67" s="19">
        <v>178200</v>
      </c>
      <c r="J67" s="19">
        <f t="shared" si="1"/>
        <v>174577.5</v>
      </c>
      <c r="L67" s="19">
        <v>176880</v>
      </c>
      <c r="N67" s="19">
        <f t="shared" si="2"/>
        <v>177650</v>
      </c>
      <c r="P67" s="19">
        <v>170280</v>
      </c>
      <c r="R67" s="19">
        <f t="shared" si="3"/>
        <v>174130</v>
      </c>
      <c r="T67" s="19">
        <v>170280</v>
      </c>
      <c r="U67" s="19"/>
      <c r="V67" s="19">
        <f t="shared" si="4"/>
        <v>170280</v>
      </c>
      <c r="X67" s="19">
        <v>176880</v>
      </c>
      <c r="Y67" s="19"/>
      <c r="Z67" s="19">
        <f t="shared" si="5"/>
        <v>173030</v>
      </c>
      <c r="AB67" s="19">
        <f>'Annex A'!T78</f>
        <v>184265</v>
      </c>
      <c r="AC67" s="19"/>
      <c r="AD67" s="19">
        <f t="shared" si="6"/>
        <v>179957.0833333333</v>
      </c>
    </row>
    <row r="68" spans="1:30" ht="12.75">
      <c r="A68" s="17" t="str">
        <f>'Annex A'!A79</f>
        <v>Woolton Primary</v>
      </c>
      <c r="B68" s="17">
        <f>'Annex A'!B79</f>
        <v>3412009</v>
      </c>
      <c r="C68" s="19">
        <v>128655</v>
      </c>
      <c r="D68" s="19">
        <v>198450</v>
      </c>
      <c r="F68" s="19">
        <f t="shared" si="0"/>
        <v>157736.25</v>
      </c>
      <c r="H68" s="19">
        <v>188760</v>
      </c>
      <c r="J68" s="19">
        <f t="shared" si="1"/>
        <v>194412.5</v>
      </c>
      <c r="L68" s="19">
        <v>190080</v>
      </c>
      <c r="N68" s="19">
        <f t="shared" si="2"/>
        <v>189310</v>
      </c>
      <c r="P68" s="19">
        <v>163680</v>
      </c>
      <c r="R68" s="19">
        <f t="shared" si="3"/>
        <v>179080</v>
      </c>
      <c r="T68" s="19">
        <v>151800</v>
      </c>
      <c r="U68" s="19"/>
      <c r="V68" s="19">
        <f t="shared" si="4"/>
        <v>158730</v>
      </c>
      <c r="X68" s="19">
        <v>139920</v>
      </c>
      <c r="Y68" s="19"/>
      <c r="Z68" s="19">
        <f t="shared" si="5"/>
        <v>146850</v>
      </c>
      <c r="AB68" s="19">
        <f>'Annex A'!T79</f>
        <v>131810</v>
      </c>
      <c r="AC68" s="19"/>
      <c r="AD68" s="19">
        <f t="shared" si="6"/>
        <v>136540.8333333333</v>
      </c>
    </row>
    <row r="69" spans="1:30" ht="12.75">
      <c r="A69" s="4" t="s">
        <v>7</v>
      </c>
      <c r="B69" s="4" t="s">
        <v>7</v>
      </c>
      <c r="C69" s="4" t="s">
        <v>7</v>
      </c>
      <c r="D69" s="4" t="s">
        <v>7</v>
      </c>
      <c r="F69" s="4" t="s">
        <v>7</v>
      </c>
      <c r="H69" s="4" t="s">
        <v>7</v>
      </c>
      <c r="J69" s="4" t="s">
        <v>7</v>
      </c>
      <c r="L69" s="4" t="s">
        <v>7</v>
      </c>
      <c r="N69" s="4" t="s">
        <v>7</v>
      </c>
      <c r="P69" s="4" t="s">
        <v>7</v>
      </c>
      <c r="R69" s="4" t="s">
        <v>7</v>
      </c>
      <c r="T69" s="4" t="s">
        <v>7</v>
      </c>
      <c r="U69" s="19"/>
      <c r="V69" s="4" t="s">
        <v>7</v>
      </c>
      <c r="X69" s="4" t="s">
        <v>7</v>
      </c>
      <c r="Z69" s="4" t="s">
        <v>7</v>
      </c>
      <c r="AB69" s="4" t="s">
        <v>7</v>
      </c>
      <c r="AD69" s="4" t="s">
        <v>7</v>
      </c>
    </row>
    <row r="70" spans="1:30" ht="12.75">
      <c r="A70" s="17" t="str">
        <f>'Annex A'!A81</f>
        <v>Total Community Primary:</v>
      </c>
      <c r="B70" s="17"/>
      <c r="C70" s="19">
        <f>SUM(C14:C68)</f>
        <v>5843796</v>
      </c>
      <c r="D70" s="19">
        <f>SUM(D14:D68)</f>
        <v>8342727.75</v>
      </c>
      <c r="F70" s="19">
        <f>SUM(F14:F68)</f>
        <v>6798517.250000001</v>
      </c>
      <c r="H70" s="19">
        <f>SUM(H14:H68)</f>
        <v>8797800</v>
      </c>
      <c r="J70" s="19">
        <f>SUM(J14:J68)</f>
        <v>8526441.5</v>
      </c>
      <c r="L70" s="19">
        <f>SUM(L14:L68)</f>
        <v>8907360</v>
      </c>
      <c r="N70" s="19">
        <f>SUM(N14:N68)</f>
        <v>8935850</v>
      </c>
      <c r="P70" s="19">
        <f>SUM(P14:P68)</f>
        <v>8680320</v>
      </c>
      <c r="R70" s="19">
        <f>SUM(R14:R68)</f>
        <v>8812760</v>
      </c>
      <c r="T70" s="19">
        <f>SUM(T14:T68)</f>
        <v>8653920</v>
      </c>
      <c r="U70" s="19"/>
      <c r="V70" s="19">
        <f>SUM(V14:V68)</f>
        <v>8669320</v>
      </c>
      <c r="X70" s="19">
        <f>SUM(X14:X68)</f>
        <v>8489580</v>
      </c>
      <c r="Z70" s="19">
        <f>SUM(Z14:Z68)</f>
        <v>8585445</v>
      </c>
      <c r="AB70" s="19">
        <f>SUM(AB14:AB68)</f>
        <v>8623467.5</v>
      </c>
      <c r="AD70" s="19">
        <f>SUM(AD14:AD68)</f>
        <v>8545366.458333334</v>
      </c>
    </row>
    <row r="71" spans="1:30" ht="12.75">
      <c r="A71" s="4" t="s">
        <v>7</v>
      </c>
      <c r="B71" s="4" t="s">
        <v>7</v>
      </c>
      <c r="C71" s="4" t="s">
        <v>7</v>
      </c>
      <c r="D71" s="4" t="s">
        <v>7</v>
      </c>
      <c r="F71" s="4" t="s">
        <v>7</v>
      </c>
      <c r="H71" s="4" t="s">
        <v>7</v>
      </c>
      <c r="J71" s="4" t="s">
        <v>7</v>
      </c>
      <c r="L71" s="4" t="s">
        <v>7</v>
      </c>
      <c r="N71" s="4" t="s">
        <v>7</v>
      </c>
      <c r="P71" s="4" t="s">
        <v>7</v>
      </c>
      <c r="R71" s="4" t="s">
        <v>7</v>
      </c>
      <c r="T71" s="4" t="s">
        <v>7</v>
      </c>
      <c r="U71" s="19"/>
      <c r="V71" s="4" t="s">
        <v>7</v>
      </c>
      <c r="X71" s="4" t="s">
        <v>7</v>
      </c>
      <c r="Z71" s="4" t="s">
        <v>7</v>
      </c>
      <c r="AB71" s="4" t="s">
        <v>7</v>
      </c>
      <c r="AD71" s="4" t="s">
        <v>7</v>
      </c>
    </row>
    <row r="72" spans="1:22" ht="12.75">
      <c r="A72" s="17" t="str">
        <f>'Annex A'!A83</f>
        <v>Voluntary Primary Schools</v>
      </c>
      <c r="B72" s="17"/>
      <c r="C72" s="17"/>
      <c r="D72" s="17"/>
      <c r="F72" s="17"/>
      <c r="H72" s="17"/>
      <c r="J72" s="17"/>
      <c r="L72" s="17"/>
      <c r="N72" s="17"/>
      <c r="P72" s="17"/>
      <c r="R72" s="17"/>
      <c r="T72" s="17"/>
      <c r="U72" s="19"/>
      <c r="V72" s="17"/>
    </row>
    <row r="73" spans="1:22" ht="12.75">
      <c r="A73" s="17" t="str">
        <f>'Annex A'!A84</f>
        <v>C of E (Aided)</v>
      </c>
      <c r="B73" s="17"/>
      <c r="C73" s="17"/>
      <c r="D73" s="17"/>
      <c r="F73" s="17"/>
      <c r="H73" s="17"/>
      <c r="J73" s="17"/>
      <c r="L73" s="17"/>
      <c r="N73" s="17"/>
      <c r="O73" s="17"/>
      <c r="P73" s="17"/>
      <c r="R73" s="17"/>
      <c r="T73" s="17"/>
      <c r="U73" s="19"/>
      <c r="V73" s="17"/>
    </row>
    <row r="74" spans="1:30" ht="12.75">
      <c r="A74" s="17" t="str">
        <f>'Annex A'!A85</f>
        <v>Childwall C of E Primary</v>
      </c>
      <c r="B74" s="17">
        <f>'Annex A'!B85</f>
        <v>3413329</v>
      </c>
      <c r="C74" s="19">
        <v>22872</v>
      </c>
      <c r="D74" s="19">
        <v>31752</v>
      </c>
      <c r="F74" s="19">
        <f>(C74/12*7)+(D74/12*5)</f>
        <v>26572</v>
      </c>
      <c r="H74" s="19">
        <v>35640</v>
      </c>
      <c r="J74" s="19">
        <f aca="true" t="shared" si="7" ref="J74:J131">(D74/12*7)+(H74/12*5)</f>
        <v>33372</v>
      </c>
      <c r="L74" s="19">
        <v>29040</v>
      </c>
      <c r="N74" s="19">
        <f t="shared" si="2"/>
        <v>32890</v>
      </c>
      <c r="P74" s="19">
        <v>35640</v>
      </c>
      <c r="R74" s="19">
        <f t="shared" si="3"/>
        <v>31790</v>
      </c>
      <c r="T74" s="19">
        <v>27720</v>
      </c>
      <c r="U74" s="19"/>
      <c r="V74" s="19">
        <f t="shared" si="4"/>
        <v>32340</v>
      </c>
      <c r="X74" s="19">
        <v>25080</v>
      </c>
      <c r="Z74" s="19">
        <f>(T74/12*7)+(X74/12*5)</f>
        <v>26620</v>
      </c>
      <c r="AB74" s="19">
        <f>'Annex A'!T85</f>
        <v>18830</v>
      </c>
      <c r="AD74" s="19">
        <f>(X74/12*7)+(AB74/12*5)</f>
        <v>22475.833333333336</v>
      </c>
    </row>
    <row r="75" spans="1:30" ht="12.75">
      <c r="A75" s="17" t="str">
        <f>'Annex A'!A86</f>
        <v>Kirkdale, St Lawrence C of E Primary</v>
      </c>
      <c r="B75" s="17">
        <f>'Annex A'!B86</f>
        <v>3412232</v>
      </c>
      <c r="C75" s="19">
        <v>114360</v>
      </c>
      <c r="D75" s="19">
        <v>153468</v>
      </c>
      <c r="F75" s="19">
        <f>(C75/12*7)+(D75/12*5)</f>
        <v>130655</v>
      </c>
      <c r="H75" s="19">
        <v>154440</v>
      </c>
      <c r="J75" s="19">
        <f t="shared" si="7"/>
        <v>153873</v>
      </c>
      <c r="L75" s="19">
        <v>157080</v>
      </c>
      <c r="N75" s="19">
        <f aca="true" t="shared" si="8" ref="N75:N134">(H75/12*7)+(L75/12*5)</f>
        <v>155540</v>
      </c>
      <c r="P75" s="19">
        <v>161040</v>
      </c>
      <c r="R75" s="19">
        <f aca="true" t="shared" si="9" ref="R75:R134">(L75/12*7)+(P75/12*5)</f>
        <v>158730</v>
      </c>
      <c r="T75" s="19">
        <v>138600</v>
      </c>
      <c r="U75" s="19"/>
      <c r="V75" s="19">
        <f t="shared" si="4"/>
        <v>151690</v>
      </c>
      <c r="X75" s="19">
        <v>130680</v>
      </c>
      <c r="Z75" s="19">
        <f>(T75/12*7)+(X75/12*5)</f>
        <v>135300</v>
      </c>
      <c r="AB75" s="19">
        <f>'Annex A'!T86</f>
        <v>127775</v>
      </c>
      <c r="AD75" s="19">
        <f>(X75/12*7)+(AB75/12*5)</f>
        <v>129469.58333333333</v>
      </c>
    </row>
    <row r="76" spans="1:30" ht="12.75">
      <c r="A76" s="17" t="str">
        <f>'Annex A'!A87</f>
        <v>St Anne's C of E Primary</v>
      </c>
      <c r="B76" s="17">
        <f>'Annex A'!B87</f>
        <v>3413310</v>
      </c>
      <c r="C76" s="19">
        <v>141044</v>
      </c>
      <c r="D76" s="19">
        <v>164052</v>
      </c>
      <c r="F76" s="19">
        <f>(C76/12*7)+(D76/12*5)</f>
        <v>150630.66666666666</v>
      </c>
      <c r="H76" s="19">
        <v>150480</v>
      </c>
      <c r="J76" s="19">
        <f t="shared" si="7"/>
        <v>158397</v>
      </c>
      <c r="L76" s="19">
        <v>142560</v>
      </c>
      <c r="N76" s="19">
        <f t="shared" si="8"/>
        <v>147180</v>
      </c>
      <c r="P76" s="19">
        <v>151800</v>
      </c>
      <c r="R76" s="19">
        <f t="shared" si="9"/>
        <v>146410</v>
      </c>
      <c r="T76" s="19">
        <v>153120</v>
      </c>
      <c r="U76" s="19"/>
      <c r="V76" s="19">
        <f t="shared" si="4"/>
        <v>152350</v>
      </c>
      <c r="X76" s="19">
        <v>159720</v>
      </c>
      <c r="Z76" s="19">
        <f>(T76/12*7)+(X76/12*5)</f>
        <v>155870</v>
      </c>
      <c r="AB76" s="19">
        <f>'Annex A'!T87</f>
        <v>165435</v>
      </c>
      <c r="AD76" s="19">
        <f>(X76/12*7)+(AB76/12*5)</f>
        <v>162101.25</v>
      </c>
    </row>
    <row r="77" spans="1:30" ht="12.75">
      <c r="A77" s="17" t="str">
        <f>'Annex A'!A88</f>
        <v>St Mary's  C of E Primary, West Derby</v>
      </c>
      <c r="B77" s="17">
        <f>'Annex A'!B88</f>
        <v>3413327</v>
      </c>
      <c r="C77" s="19">
        <v>21919</v>
      </c>
      <c r="D77" s="19">
        <v>29106</v>
      </c>
      <c r="F77" s="19">
        <f>(C77/12*7)+(D77/12*5)</f>
        <v>24913.583333333332</v>
      </c>
      <c r="H77" s="19">
        <v>29040</v>
      </c>
      <c r="J77" s="19">
        <f t="shared" si="7"/>
        <v>29078.5</v>
      </c>
      <c r="L77" s="19">
        <v>30360</v>
      </c>
      <c r="N77" s="19">
        <f t="shared" si="8"/>
        <v>29590</v>
      </c>
      <c r="P77" s="19">
        <v>33000</v>
      </c>
      <c r="R77" s="19">
        <f t="shared" si="9"/>
        <v>31460</v>
      </c>
      <c r="T77" s="19">
        <v>27720</v>
      </c>
      <c r="U77" s="19"/>
      <c r="V77" s="19">
        <f aca="true" t="shared" si="10" ref="V77:V140">(P77/12*7)+(T77/12*5)</f>
        <v>30800</v>
      </c>
      <c r="X77" s="19">
        <v>27720</v>
      </c>
      <c r="Z77" s="19">
        <f>(T77/12*7)+(X77/12*5)</f>
        <v>27720</v>
      </c>
      <c r="AB77" s="19">
        <f>'Annex A'!T88</f>
        <v>29590</v>
      </c>
      <c r="AD77" s="19">
        <f>(X77/12*7)+(AB77/12*5)</f>
        <v>28499.166666666668</v>
      </c>
    </row>
    <row r="78" spans="1:30" ht="12.75">
      <c r="A78" s="4" t="s">
        <v>7</v>
      </c>
      <c r="B78" s="4" t="s">
        <v>7</v>
      </c>
      <c r="C78" s="4" t="s">
        <v>7</v>
      </c>
      <c r="D78" s="4" t="s">
        <v>7</v>
      </c>
      <c r="F78" s="4" t="s">
        <v>7</v>
      </c>
      <c r="H78" s="4" t="s">
        <v>7</v>
      </c>
      <c r="J78" s="4" t="s">
        <v>7</v>
      </c>
      <c r="L78" s="4" t="s">
        <v>7</v>
      </c>
      <c r="N78" s="4" t="s">
        <v>7</v>
      </c>
      <c r="P78" s="4" t="s">
        <v>7</v>
      </c>
      <c r="R78" s="4" t="s">
        <v>7</v>
      </c>
      <c r="T78" s="4" t="s">
        <v>7</v>
      </c>
      <c r="U78" s="19"/>
      <c r="V78" s="4" t="s">
        <v>7</v>
      </c>
      <c r="X78" s="4" t="s">
        <v>7</v>
      </c>
      <c r="Z78" s="4" t="s">
        <v>7</v>
      </c>
      <c r="AB78" s="4" t="s">
        <v>7</v>
      </c>
      <c r="AD78" s="4" t="s">
        <v>7</v>
      </c>
    </row>
    <row r="79" spans="1:30" ht="12.75">
      <c r="A79" s="17" t="str">
        <f>'Annex A'!A90</f>
        <v>Total C of E (Aided):</v>
      </c>
      <c r="B79" s="17"/>
      <c r="C79" s="19">
        <f>SUM(C74:C77)</f>
        <v>300195</v>
      </c>
      <c r="D79" s="19">
        <f>SUM(D74:D77)</f>
        <v>378378</v>
      </c>
      <c r="F79" s="19">
        <f>SUM(F74:F77)</f>
        <v>332771.24999999994</v>
      </c>
      <c r="H79" s="19">
        <f>SUM(H74:H77)</f>
        <v>369600</v>
      </c>
      <c r="J79" s="19">
        <f>SUM(J74:J77)</f>
        <v>374720.5</v>
      </c>
      <c r="L79" s="19">
        <f>SUM(L74:L77)</f>
        <v>359040</v>
      </c>
      <c r="N79" s="19">
        <f>SUM(N74:N77)</f>
        <v>365200</v>
      </c>
      <c r="P79" s="19">
        <f>SUM(P74:P77)</f>
        <v>381480</v>
      </c>
      <c r="R79" s="19">
        <f>SUM(R74:R77)</f>
        <v>368390</v>
      </c>
      <c r="T79" s="19">
        <f>SUM(T74:T77)</f>
        <v>347160</v>
      </c>
      <c r="U79" s="19"/>
      <c r="V79" s="19">
        <f>SUM(V74:V77)</f>
        <v>367180</v>
      </c>
      <c r="X79" s="19">
        <f>SUM(X74:X77)</f>
        <v>343200</v>
      </c>
      <c r="Z79" s="19">
        <f>SUM(Z74:Z77)</f>
        <v>345510</v>
      </c>
      <c r="AB79" s="19">
        <f>SUM(AB74:AB77)</f>
        <v>341630</v>
      </c>
      <c r="AD79" s="19">
        <f>SUM(AD74:AD77)</f>
        <v>342545.8333333333</v>
      </c>
    </row>
    <row r="80" spans="1:30" ht="12.75">
      <c r="A80" s="4" t="s">
        <v>7</v>
      </c>
      <c r="B80" s="4" t="s">
        <v>7</v>
      </c>
      <c r="C80" s="4" t="s">
        <v>7</v>
      </c>
      <c r="D80" s="4" t="s">
        <v>7</v>
      </c>
      <c r="F80" s="4" t="s">
        <v>7</v>
      </c>
      <c r="H80" s="4" t="s">
        <v>7</v>
      </c>
      <c r="J80" s="4" t="s">
        <v>7</v>
      </c>
      <c r="L80" s="4" t="s">
        <v>7</v>
      </c>
      <c r="N80" s="4" t="s">
        <v>7</v>
      </c>
      <c r="P80" s="4" t="s">
        <v>7</v>
      </c>
      <c r="R80" s="4" t="s">
        <v>7</v>
      </c>
      <c r="T80" s="4" t="s">
        <v>7</v>
      </c>
      <c r="U80" s="19"/>
      <c r="V80" s="4" t="s">
        <v>7</v>
      </c>
      <c r="X80" s="4" t="s">
        <v>7</v>
      </c>
      <c r="Z80" s="4" t="s">
        <v>7</v>
      </c>
      <c r="AB80" s="4" t="s">
        <v>7</v>
      </c>
      <c r="AD80" s="4" t="s">
        <v>7</v>
      </c>
    </row>
    <row r="81" spans="1:22" ht="12.75">
      <c r="A81" s="17" t="str">
        <f>'Annex A'!A92</f>
        <v>Voluntary Primary Schools</v>
      </c>
      <c r="B81" s="17"/>
      <c r="C81" s="17"/>
      <c r="D81" s="17"/>
      <c r="F81" s="17"/>
      <c r="H81" s="17"/>
      <c r="J81" s="17"/>
      <c r="L81" s="17"/>
      <c r="N81" s="17"/>
      <c r="P81" s="17"/>
      <c r="R81" s="17"/>
      <c r="T81" s="17"/>
      <c r="U81" s="19"/>
      <c r="V81" s="17"/>
    </row>
    <row r="82" spans="1:22" ht="12.75">
      <c r="A82" s="17" t="str">
        <f>'Annex A'!A93</f>
        <v>C of E (Controlled)</v>
      </c>
      <c r="B82" s="17"/>
      <c r="C82" s="17"/>
      <c r="D82" s="17"/>
      <c r="F82" s="17"/>
      <c r="H82" s="17"/>
      <c r="J82" s="17"/>
      <c r="L82" s="17"/>
      <c r="N82" s="17"/>
      <c r="O82" s="17"/>
      <c r="P82" s="17"/>
      <c r="R82" s="17"/>
      <c r="T82" s="17"/>
      <c r="U82" s="19"/>
      <c r="V82" s="17"/>
    </row>
    <row r="83" spans="1:30" ht="12.75">
      <c r="A83" s="17" t="str">
        <f>'Annex A'!A94</f>
        <v>Arnot St Mary CE Primary</v>
      </c>
      <c r="B83" s="17">
        <f>'Annex A'!B94</f>
        <v>3413965</v>
      </c>
      <c r="C83" s="19">
        <v>202989</v>
      </c>
      <c r="D83" s="19">
        <v>336042</v>
      </c>
      <c r="F83" s="19">
        <f>(C83/12*7)+(D83/12*5)</f>
        <v>258427.75</v>
      </c>
      <c r="H83" s="19">
        <v>289080</v>
      </c>
      <c r="J83" s="19">
        <f t="shared" si="7"/>
        <v>316474.5</v>
      </c>
      <c r="L83" s="19">
        <v>293040</v>
      </c>
      <c r="N83" s="19">
        <f t="shared" si="8"/>
        <v>290730</v>
      </c>
      <c r="P83" s="19">
        <v>289080</v>
      </c>
      <c r="R83" s="19">
        <f t="shared" si="9"/>
        <v>291390</v>
      </c>
      <c r="T83" s="19">
        <v>287760</v>
      </c>
      <c r="U83" s="19"/>
      <c r="V83" s="19">
        <f t="shared" si="10"/>
        <v>288530</v>
      </c>
      <c r="X83" s="19">
        <v>293040</v>
      </c>
      <c r="Z83" s="19">
        <f>(T83/12*7)+(X83/12*5)</f>
        <v>289960</v>
      </c>
      <c r="AB83" s="19">
        <f>'Annex A'!T94</f>
        <v>298590</v>
      </c>
      <c r="AD83" s="19">
        <f>(X83/12*7)+(AB83/12*5)</f>
        <v>295352.5</v>
      </c>
    </row>
    <row r="84" spans="1:30" ht="12.75">
      <c r="A84" s="17" t="str">
        <f>'Annex A'!A95</f>
        <v>St Cleopas' C of E Primary</v>
      </c>
      <c r="B84" s="17">
        <f>'Annex A'!B95</f>
        <v>3413001</v>
      </c>
      <c r="C84" s="19">
        <v>113407</v>
      </c>
      <c r="D84" s="19">
        <v>157437</v>
      </c>
      <c r="F84" s="19">
        <f>(C84/12*7)+(D84/12*5)</f>
        <v>131752.83333333334</v>
      </c>
      <c r="H84" s="19">
        <v>158400</v>
      </c>
      <c r="J84" s="19">
        <f t="shared" si="7"/>
        <v>157838.25</v>
      </c>
      <c r="L84" s="19">
        <v>163680</v>
      </c>
      <c r="N84" s="19">
        <f t="shared" si="8"/>
        <v>160600</v>
      </c>
      <c r="P84" s="19">
        <v>147840</v>
      </c>
      <c r="R84" s="19">
        <f t="shared" si="9"/>
        <v>157080</v>
      </c>
      <c r="T84" s="19">
        <v>138600</v>
      </c>
      <c r="U84" s="19"/>
      <c r="V84" s="19">
        <f t="shared" si="10"/>
        <v>143990</v>
      </c>
      <c r="X84" s="19">
        <v>153120</v>
      </c>
      <c r="Z84" s="19">
        <f>(T84/12*7)+(X84/12*5)</f>
        <v>144650</v>
      </c>
      <c r="AB84" s="19">
        <f>'Annex A'!T95</f>
        <v>151985</v>
      </c>
      <c r="AD84" s="19">
        <f>(X84/12*7)+(AB84/12*5)</f>
        <v>152647.0833333333</v>
      </c>
    </row>
    <row r="85" spans="1:30" ht="12.75">
      <c r="A85" s="17" t="str">
        <f>'Annex A'!A96</f>
        <v>St Margaret's Anfield C of E Primary</v>
      </c>
      <c r="B85" s="17">
        <f>'Annex A'!B96</f>
        <v>3412004</v>
      </c>
      <c r="C85" s="19">
        <v>198224</v>
      </c>
      <c r="D85" s="19">
        <v>243432</v>
      </c>
      <c r="F85" s="19">
        <f>(C85/12*7)+(D85/12*5)</f>
        <v>217060.6666666667</v>
      </c>
      <c r="H85" s="19">
        <v>253440</v>
      </c>
      <c r="J85" s="19">
        <f t="shared" si="7"/>
        <v>247602</v>
      </c>
      <c r="L85" s="19">
        <v>257400</v>
      </c>
      <c r="N85" s="19">
        <f t="shared" si="8"/>
        <v>255090</v>
      </c>
      <c r="P85" s="19">
        <v>285120</v>
      </c>
      <c r="R85" s="19">
        <f t="shared" si="9"/>
        <v>268950</v>
      </c>
      <c r="T85" s="19">
        <v>299640</v>
      </c>
      <c r="U85" s="19"/>
      <c r="V85" s="19">
        <f t="shared" si="10"/>
        <v>291170</v>
      </c>
      <c r="X85" s="19">
        <v>266640</v>
      </c>
      <c r="Z85" s="19">
        <f>(T85/12*7)+(X85/12*5)</f>
        <v>285890</v>
      </c>
      <c r="AB85" s="19">
        <f>'Annex A'!T96</f>
        <v>254205</v>
      </c>
      <c r="AD85" s="19">
        <f>(X85/12*7)+(AB85/12*5)</f>
        <v>261458.75</v>
      </c>
    </row>
    <row r="86" spans="1:30" ht="12.75">
      <c r="A86" s="17" t="str">
        <f>'Annex A'!A97</f>
        <v>Wavertree C of E</v>
      </c>
      <c r="B86" s="17">
        <f>'Annex A'!B97</f>
        <v>3413015</v>
      </c>
      <c r="C86" s="19">
        <v>77193</v>
      </c>
      <c r="D86" s="19">
        <v>120393</v>
      </c>
      <c r="F86" s="19">
        <f>(C86/12*7)+(D86/12*5)</f>
        <v>95193</v>
      </c>
      <c r="H86" s="19">
        <v>112200</v>
      </c>
      <c r="J86" s="19">
        <f t="shared" si="7"/>
        <v>116979.25</v>
      </c>
      <c r="L86" s="19">
        <v>109560</v>
      </c>
      <c r="N86" s="19">
        <f t="shared" si="8"/>
        <v>111100</v>
      </c>
      <c r="P86" s="19">
        <v>105600</v>
      </c>
      <c r="R86" s="19">
        <f t="shared" si="9"/>
        <v>107910</v>
      </c>
      <c r="T86" s="19">
        <v>125400</v>
      </c>
      <c r="U86" s="19"/>
      <c r="V86" s="19">
        <f t="shared" si="10"/>
        <v>113850</v>
      </c>
      <c r="X86" s="19">
        <v>114840</v>
      </c>
      <c r="Z86" s="19">
        <f>(T86/12*7)+(X86/12*5)</f>
        <v>121000</v>
      </c>
      <c r="AB86" s="19">
        <f>'Annex A'!T97</f>
        <v>104910</v>
      </c>
      <c r="AD86" s="19">
        <f>(X86/12*7)+(AB86/12*5)</f>
        <v>110702.5</v>
      </c>
    </row>
    <row r="87" spans="1:30" ht="12.75">
      <c r="A87" s="4" t="s">
        <v>7</v>
      </c>
      <c r="B87" s="4" t="s">
        <v>7</v>
      </c>
      <c r="C87" s="4" t="s">
        <v>7</v>
      </c>
      <c r="D87" s="4" t="s">
        <v>7</v>
      </c>
      <c r="F87" s="4" t="s">
        <v>7</v>
      </c>
      <c r="H87" s="4" t="s">
        <v>7</v>
      </c>
      <c r="J87" s="4" t="s">
        <v>7</v>
      </c>
      <c r="L87" s="4" t="s">
        <v>7</v>
      </c>
      <c r="N87" s="4" t="s">
        <v>7</v>
      </c>
      <c r="P87" s="4" t="s">
        <v>7</v>
      </c>
      <c r="R87" s="4" t="s">
        <v>7</v>
      </c>
      <c r="T87" s="4" t="s">
        <v>7</v>
      </c>
      <c r="U87" s="19"/>
      <c r="V87" s="4" t="s">
        <v>7</v>
      </c>
      <c r="X87" s="4" t="s">
        <v>7</v>
      </c>
      <c r="Z87" s="4" t="s">
        <v>7</v>
      </c>
      <c r="AB87" s="4" t="s">
        <v>7</v>
      </c>
      <c r="AD87" s="4" t="s">
        <v>7</v>
      </c>
    </row>
    <row r="88" spans="1:30" ht="12.75">
      <c r="A88" s="17" t="str">
        <f>'Annex A'!A99</f>
        <v>Total C of E (Controlled):</v>
      </c>
      <c r="B88" s="17"/>
      <c r="C88" s="19">
        <f>SUM(C83:C86)</f>
        <v>591813</v>
      </c>
      <c r="D88" s="19">
        <f>SUM(D83:D86)</f>
        <v>857304</v>
      </c>
      <c r="F88" s="19">
        <f>SUM(F83:F86)</f>
        <v>702434.25</v>
      </c>
      <c r="H88" s="19">
        <f>SUM(H83:H86)</f>
        <v>813120</v>
      </c>
      <c r="J88" s="19">
        <f>SUM(J83:J86)</f>
        <v>838894</v>
      </c>
      <c r="L88" s="19">
        <f>SUM(L83:L86)</f>
        <v>823680</v>
      </c>
      <c r="N88" s="19">
        <f>SUM(N83:N86)</f>
        <v>817520</v>
      </c>
      <c r="P88" s="19">
        <f>SUM(P83:P86)</f>
        <v>827640</v>
      </c>
      <c r="R88" s="19">
        <f>SUM(R83:R86)</f>
        <v>825330</v>
      </c>
      <c r="T88" s="19">
        <f>SUM(T83:T86)</f>
        <v>851400</v>
      </c>
      <c r="U88" s="19"/>
      <c r="V88" s="19">
        <f>SUM(V83:V86)</f>
        <v>837540</v>
      </c>
      <c r="X88" s="19">
        <f>SUM(X83:X86)</f>
        <v>827640</v>
      </c>
      <c r="Z88" s="19">
        <f>SUM(Z83:Z86)</f>
        <v>841500</v>
      </c>
      <c r="AB88" s="19">
        <f>SUM(AB83:AB86)</f>
        <v>809690</v>
      </c>
      <c r="AD88" s="19">
        <f>SUM(AD83:AD86)</f>
        <v>820160.8333333333</v>
      </c>
    </row>
    <row r="89" spans="1:30" ht="12.75">
      <c r="A89" s="4" t="s">
        <v>7</v>
      </c>
      <c r="B89" s="4" t="s">
        <v>7</v>
      </c>
      <c r="C89" s="4" t="s">
        <v>7</v>
      </c>
      <c r="D89" s="4" t="s">
        <v>7</v>
      </c>
      <c r="F89" s="4" t="s">
        <v>7</v>
      </c>
      <c r="H89" s="4" t="s">
        <v>7</v>
      </c>
      <c r="J89" s="4" t="s">
        <v>7</v>
      </c>
      <c r="L89" s="4" t="s">
        <v>7</v>
      </c>
      <c r="N89" s="4" t="s">
        <v>7</v>
      </c>
      <c r="P89" s="4" t="s">
        <v>7</v>
      </c>
      <c r="R89" s="4" t="s">
        <v>7</v>
      </c>
      <c r="T89" s="4" t="s">
        <v>7</v>
      </c>
      <c r="U89" s="19"/>
      <c r="V89" s="4" t="s">
        <v>7</v>
      </c>
      <c r="X89" s="4" t="s">
        <v>7</v>
      </c>
      <c r="Z89" s="4" t="s">
        <v>7</v>
      </c>
      <c r="AB89" s="4" t="s">
        <v>7</v>
      </c>
      <c r="AD89" s="4" t="s">
        <v>7</v>
      </c>
    </row>
    <row r="90" spans="1:22" ht="12.75">
      <c r="A90" s="17" t="str">
        <f>'Annex A'!A101</f>
        <v>Voluntary Primary Schools</v>
      </c>
      <c r="B90" s="17"/>
      <c r="C90" s="17"/>
      <c r="D90" s="17"/>
      <c r="F90" s="17"/>
      <c r="H90" s="17"/>
      <c r="J90" s="17"/>
      <c r="L90" s="17"/>
      <c r="N90" s="17"/>
      <c r="P90" s="17"/>
      <c r="R90" s="17"/>
      <c r="T90" s="17"/>
      <c r="U90" s="19"/>
      <c r="V90" s="17"/>
    </row>
    <row r="91" spans="1:22" ht="12.75">
      <c r="A91" s="17" t="str">
        <f>'Annex A'!A102</f>
        <v>Catholic Primary Schools</v>
      </c>
      <c r="B91" s="17"/>
      <c r="C91" s="17"/>
      <c r="D91" s="17"/>
      <c r="F91" s="17"/>
      <c r="H91" s="17"/>
      <c r="J91" s="17"/>
      <c r="L91" s="17"/>
      <c r="N91" s="17"/>
      <c r="P91" s="17"/>
      <c r="R91" s="17"/>
      <c r="T91" s="17"/>
      <c r="U91" s="19"/>
      <c r="V91" s="17"/>
    </row>
    <row r="92" spans="1:30" ht="12.75">
      <c r="A92" s="17" t="str">
        <f>'Annex A'!A103</f>
        <v>All Saints' Catholic Primary</v>
      </c>
      <c r="B92" s="17">
        <f>'Annex A'!B103</f>
        <v>3412006</v>
      </c>
      <c r="C92" s="19">
        <v>145809</v>
      </c>
      <c r="D92" s="19">
        <v>224910</v>
      </c>
      <c r="F92" s="19">
        <f aca="true" t="shared" si="11" ref="F92:F134">(C92/12*7)+(D92/12*5)</f>
        <v>178767.75</v>
      </c>
      <c r="H92" s="19">
        <v>212520</v>
      </c>
      <c r="J92" s="19">
        <f t="shared" si="7"/>
        <v>219747.5</v>
      </c>
      <c r="L92" s="19">
        <v>186120</v>
      </c>
      <c r="N92" s="19">
        <f t="shared" si="8"/>
        <v>201520</v>
      </c>
      <c r="P92" s="19">
        <v>142560</v>
      </c>
      <c r="R92" s="19">
        <f t="shared" si="9"/>
        <v>167970</v>
      </c>
      <c r="T92" s="19">
        <v>186120</v>
      </c>
      <c r="U92" s="19"/>
      <c r="V92" s="19">
        <f t="shared" si="10"/>
        <v>160710</v>
      </c>
      <c r="X92" s="19">
        <v>186120</v>
      </c>
      <c r="Z92" s="19">
        <f aca="true" t="shared" si="12" ref="Z92:Z134">(T92/12*7)+(X92/12*5)</f>
        <v>186120</v>
      </c>
      <c r="AB92" s="19">
        <f>'Annex A'!T103</f>
        <v>199060</v>
      </c>
      <c r="AD92" s="19">
        <f aca="true" t="shared" si="13" ref="AD92:AD134">(X92/12*7)+(AB92/12*5)</f>
        <v>191511.66666666666</v>
      </c>
    </row>
    <row r="93" spans="1:30" ht="12.75">
      <c r="A93" s="17" t="str">
        <f>'Annex A'!A104</f>
        <v>Blessed Sacrament Catholic Primary</v>
      </c>
      <c r="B93" s="17">
        <f>'Annex A'!B104</f>
        <v>3412025</v>
      </c>
      <c r="C93" s="19">
        <v>0</v>
      </c>
      <c r="D93" s="19">
        <v>141230.25</v>
      </c>
      <c r="F93" s="19">
        <v>0</v>
      </c>
      <c r="H93" s="19">
        <v>254760</v>
      </c>
      <c r="J93" s="19">
        <f>(D93)+(H93/12*5)</f>
        <v>247380.25</v>
      </c>
      <c r="L93" s="19">
        <v>271920</v>
      </c>
      <c r="N93" s="19">
        <f t="shared" si="8"/>
        <v>261910</v>
      </c>
      <c r="P93" s="19">
        <v>277200</v>
      </c>
      <c r="R93" s="19">
        <f t="shared" si="9"/>
        <v>274120</v>
      </c>
      <c r="T93" s="19">
        <v>253440</v>
      </c>
      <c r="U93" s="19"/>
      <c r="V93" s="19">
        <f t="shared" si="10"/>
        <v>267300</v>
      </c>
      <c r="X93" s="19">
        <v>249480</v>
      </c>
      <c r="Z93" s="19">
        <f t="shared" si="12"/>
        <v>251790</v>
      </c>
      <c r="AB93" s="19">
        <f>'Annex A'!T104</f>
        <v>306660</v>
      </c>
      <c r="AD93" s="19">
        <f t="shared" si="13"/>
        <v>273305</v>
      </c>
    </row>
    <row r="94" spans="1:30" ht="12.75">
      <c r="A94" s="17" t="str">
        <f>'Annex A'!A105</f>
        <v>Christ The King Catholic Primary</v>
      </c>
      <c r="B94" s="17">
        <f>'Annex A'!B105</f>
        <v>3413507</v>
      </c>
      <c r="C94" s="19">
        <v>26684</v>
      </c>
      <c r="D94" s="19">
        <v>34398</v>
      </c>
      <c r="F94" s="19">
        <f t="shared" si="11"/>
        <v>29898.166666666664</v>
      </c>
      <c r="H94" s="19">
        <v>29040</v>
      </c>
      <c r="J94" s="19">
        <f t="shared" si="7"/>
        <v>32165.5</v>
      </c>
      <c r="L94" s="19">
        <v>35640</v>
      </c>
      <c r="N94" s="19">
        <f t="shared" si="8"/>
        <v>31790</v>
      </c>
      <c r="P94" s="19">
        <v>40920</v>
      </c>
      <c r="R94" s="19">
        <f t="shared" si="9"/>
        <v>37840</v>
      </c>
      <c r="T94" s="19">
        <v>44880</v>
      </c>
      <c r="U94" s="19"/>
      <c r="V94" s="19">
        <f t="shared" si="10"/>
        <v>42570</v>
      </c>
      <c r="X94" s="19">
        <v>52800</v>
      </c>
      <c r="Z94" s="19">
        <f t="shared" si="12"/>
        <v>48180</v>
      </c>
      <c r="AB94" s="19">
        <f>'Annex A'!T105</f>
        <v>59180</v>
      </c>
      <c r="AD94" s="19">
        <f t="shared" si="13"/>
        <v>55458.333333333336</v>
      </c>
    </row>
    <row r="95" spans="1:30" ht="12.75">
      <c r="A95" s="17" t="str">
        <f>'Annex A'!A106</f>
        <v>Holy Cross Catholic Primary</v>
      </c>
      <c r="B95" s="17">
        <f>'Annex A'!B106</f>
        <v>3413512</v>
      </c>
      <c r="C95" s="19">
        <v>43838</v>
      </c>
      <c r="D95" s="19">
        <v>58212</v>
      </c>
      <c r="F95" s="19">
        <f t="shared" si="11"/>
        <v>49827.166666666664</v>
      </c>
      <c r="H95" s="19">
        <v>51480</v>
      </c>
      <c r="J95" s="19">
        <f t="shared" si="7"/>
        <v>55407</v>
      </c>
      <c r="L95" s="19">
        <v>51480</v>
      </c>
      <c r="N95" s="19">
        <f t="shared" si="8"/>
        <v>51480</v>
      </c>
      <c r="P95" s="19">
        <v>51480</v>
      </c>
      <c r="R95" s="19">
        <f t="shared" si="9"/>
        <v>51480</v>
      </c>
      <c r="T95" s="19">
        <v>47520</v>
      </c>
      <c r="U95" s="19"/>
      <c r="V95" s="19">
        <f t="shared" si="10"/>
        <v>49830</v>
      </c>
      <c r="X95" s="19">
        <v>50160</v>
      </c>
      <c r="Z95" s="19">
        <f t="shared" si="12"/>
        <v>48620</v>
      </c>
      <c r="AB95" s="19">
        <f>'Annex A'!T106</f>
        <v>49765</v>
      </c>
      <c r="AD95" s="19">
        <f t="shared" si="13"/>
        <v>49995.416666666664</v>
      </c>
    </row>
    <row r="96" spans="1:30" ht="12.75">
      <c r="A96" s="17" t="str">
        <f>'Annex A'!A107</f>
        <v>Holy Family Catholic Primary School</v>
      </c>
      <c r="B96" s="17">
        <f>'Annex A'!B107</f>
        <v>3412176</v>
      </c>
      <c r="C96" s="19">
        <v>138185</v>
      </c>
      <c r="D96" s="19">
        <v>193158</v>
      </c>
      <c r="F96" s="19">
        <f t="shared" si="11"/>
        <v>161090.41666666666</v>
      </c>
      <c r="H96" s="19">
        <v>188760</v>
      </c>
      <c r="J96" s="19">
        <f t="shared" si="7"/>
        <v>191325.5</v>
      </c>
      <c r="L96" s="19">
        <v>195360</v>
      </c>
      <c r="N96" s="19">
        <f t="shared" si="8"/>
        <v>191510</v>
      </c>
      <c r="P96" s="19">
        <v>227040</v>
      </c>
      <c r="R96" s="19">
        <f t="shared" si="9"/>
        <v>208560</v>
      </c>
      <c r="T96" s="19">
        <v>211200</v>
      </c>
      <c r="U96" s="19"/>
      <c r="V96" s="19">
        <f t="shared" si="10"/>
        <v>220440</v>
      </c>
      <c r="X96" s="19">
        <v>187440</v>
      </c>
      <c r="Z96" s="19">
        <f t="shared" si="12"/>
        <v>201300</v>
      </c>
      <c r="AB96" s="19">
        <f>'Annex A'!T107</f>
        <v>178885</v>
      </c>
      <c r="AD96" s="19">
        <f t="shared" si="13"/>
        <v>183875.4166666667</v>
      </c>
    </row>
    <row r="97" spans="1:30" ht="12.75">
      <c r="A97" s="17" t="str">
        <f>'Annex A'!A108</f>
        <v>Holy Name Catholic Primary</v>
      </c>
      <c r="B97" s="17">
        <f>'Annex A'!B108</f>
        <v>3413513</v>
      </c>
      <c r="C97" s="19">
        <v>65757</v>
      </c>
      <c r="D97" s="19">
        <v>95256</v>
      </c>
      <c r="F97" s="19">
        <f t="shared" si="11"/>
        <v>78048.25</v>
      </c>
      <c r="H97" s="19">
        <v>92400</v>
      </c>
      <c r="J97" s="19">
        <f t="shared" si="7"/>
        <v>94066</v>
      </c>
      <c r="L97" s="19">
        <v>91080</v>
      </c>
      <c r="N97" s="19">
        <f t="shared" si="8"/>
        <v>91850</v>
      </c>
      <c r="P97" s="19">
        <v>95040</v>
      </c>
      <c r="R97" s="19">
        <f t="shared" si="9"/>
        <v>92730</v>
      </c>
      <c r="T97" s="19">
        <v>97680</v>
      </c>
      <c r="U97" s="19"/>
      <c r="V97" s="19">
        <f t="shared" si="10"/>
        <v>96140</v>
      </c>
      <c r="X97" s="19">
        <v>101640</v>
      </c>
      <c r="Z97" s="19">
        <f t="shared" si="12"/>
        <v>99330</v>
      </c>
      <c r="AB97" s="19">
        <f>'Annex A'!T108</f>
        <v>107600</v>
      </c>
      <c r="AD97" s="19">
        <f t="shared" si="13"/>
        <v>104123.33333333333</v>
      </c>
    </row>
    <row r="98" spans="1:30" ht="12.75">
      <c r="A98" s="17" t="str">
        <f>'Annex A'!A109</f>
        <v>Holy Trinity Catholic Primary</v>
      </c>
      <c r="B98" s="17">
        <f>'Annex A'!B109</f>
        <v>3413514</v>
      </c>
      <c r="C98" s="19">
        <v>86723</v>
      </c>
      <c r="D98" s="19">
        <v>123039</v>
      </c>
      <c r="F98" s="19">
        <f t="shared" si="11"/>
        <v>101854.66666666667</v>
      </c>
      <c r="H98" s="19">
        <v>134640</v>
      </c>
      <c r="J98" s="19">
        <f t="shared" si="7"/>
        <v>127872.75</v>
      </c>
      <c r="L98" s="19">
        <v>129360</v>
      </c>
      <c r="N98" s="19">
        <f t="shared" si="8"/>
        <v>132440</v>
      </c>
      <c r="P98" s="19">
        <v>132000</v>
      </c>
      <c r="R98" s="19">
        <f t="shared" si="9"/>
        <v>130460</v>
      </c>
      <c r="T98" s="19">
        <v>120120</v>
      </c>
      <c r="U98" s="19"/>
      <c r="V98" s="19">
        <f t="shared" si="10"/>
        <v>127050</v>
      </c>
      <c r="X98" s="19">
        <v>112200</v>
      </c>
      <c r="Z98" s="19">
        <f t="shared" si="12"/>
        <v>116820</v>
      </c>
      <c r="AB98" s="19">
        <f>'Annex A'!T109</f>
        <v>86080</v>
      </c>
      <c r="AD98" s="19">
        <f t="shared" si="13"/>
        <v>101316.66666666666</v>
      </c>
    </row>
    <row r="99" spans="1:30" ht="12.75">
      <c r="A99" s="17" t="str">
        <f>'Annex A'!A110</f>
        <v>Much Woolton Catholic Primary</v>
      </c>
      <c r="B99" s="17">
        <f>'Annex A'!B110</f>
        <v>3413516</v>
      </c>
      <c r="C99" s="19">
        <v>46697</v>
      </c>
      <c r="D99" s="19">
        <v>59535</v>
      </c>
      <c r="F99" s="19">
        <f t="shared" si="11"/>
        <v>52046.166666666664</v>
      </c>
      <c r="H99" s="19">
        <v>56760</v>
      </c>
      <c r="J99" s="19">
        <f t="shared" si="7"/>
        <v>58378.75</v>
      </c>
      <c r="L99" s="19">
        <v>58080</v>
      </c>
      <c r="N99" s="19">
        <f t="shared" si="8"/>
        <v>57310</v>
      </c>
      <c r="P99" s="19">
        <v>63360</v>
      </c>
      <c r="R99" s="19">
        <f t="shared" si="9"/>
        <v>60280</v>
      </c>
      <c r="T99" s="19">
        <v>60720</v>
      </c>
      <c r="U99" s="19"/>
      <c r="V99" s="19">
        <f t="shared" si="10"/>
        <v>62260</v>
      </c>
      <c r="X99" s="19">
        <v>60720</v>
      </c>
      <c r="Z99" s="19">
        <f t="shared" si="12"/>
        <v>60720</v>
      </c>
      <c r="AB99" s="19">
        <f>'Annex A'!T110</f>
        <v>57835</v>
      </c>
      <c r="AD99" s="19">
        <f t="shared" si="13"/>
        <v>59517.916666666664</v>
      </c>
    </row>
    <row r="100" spans="1:30" ht="12.75">
      <c r="A100" s="17" t="str">
        <f>'Annex A'!A111</f>
        <v>Our Lady and St Philomena's Catholic Primary</v>
      </c>
      <c r="B100" s="17">
        <f>'Annex A'!B111</f>
        <v>3413960</v>
      </c>
      <c r="C100" s="19">
        <v>74334</v>
      </c>
      <c r="D100" s="19">
        <v>111132</v>
      </c>
      <c r="F100" s="19">
        <f t="shared" si="11"/>
        <v>89666.5</v>
      </c>
      <c r="H100" s="19">
        <v>95040</v>
      </c>
      <c r="J100" s="19">
        <f t="shared" si="7"/>
        <v>104427</v>
      </c>
      <c r="L100" s="19">
        <v>91080</v>
      </c>
      <c r="N100" s="19">
        <f t="shared" si="8"/>
        <v>93390</v>
      </c>
      <c r="P100" s="19">
        <v>88440</v>
      </c>
      <c r="R100" s="19">
        <f t="shared" si="9"/>
        <v>89980</v>
      </c>
      <c r="T100" s="19">
        <v>116160</v>
      </c>
      <c r="U100" s="19"/>
      <c r="V100" s="19">
        <f t="shared" si="10"/>
        <v>99990</v>
      </c>
      <c r="X100" s="19">
        <v>116160</v>
      </c>
      <c r="Z100" s="19">
        <f t="shared" si="12"/>
        <v>116160</v>
      </c>
      <c r="AB100" s="19">
        <f>'Annex A'!T111</f>
        <v>123740</v>
      </c>
      <c r="AD100" s="19">
        <f t="shared" si="13"/>
        <v>119318.33333333333</v>
      </c>
    </row>
    <row r="101" spans="1:30" ht="12.75">
      <c r="A101" s="17" t="str">
        <f>'Annex A'!A112</f>
        <v>Our Lady and St Swithin's Catholic Primary</v>
      </c>
      <c r="B101" s="17">
        <f>'Annex A'!B112</f>
        <v>3413511</v>
      </c>
      <c r="C101" s="19">
        <v>91488</v>
      </c>
      <c r="D101" s="19">
        <v>112455</v>
      </c>
      <c r="F101" s="19">
        <f t="shared" si="11"/>
        <v>100224.25</v>
      </c>
      <c r="H101" s="19">
        <v>114840</v>
      </c>
      <c r="J101" s="19">
        <f t="shared" si="7"/>
        <v>113448.75</v>
      </c>
      <c r="L101" s="19">
        <v>104280</v>
      </c>
      <c r="N101" s="19">
        <f t="shared" si="8"/>
        <v>110440</v>
      </c>
      <c r="P101" s="19">
        <v>116160</v>
      </c>
      <c r="R101" s="19">
        <f t="shared" si="9"/>
        <v>109230</v>
      </c>
      <c r="T101" s="19">
        <v>125400</v>
      </c>
      <c r="U101" s="19"/>
      <c r="V101" s="19">
        <f t="shared" si="10"/>
        <v>120010</v>
      </c>
      <c r="X101" s="19">
        <v>121440</v>
      </c>
      <c r="Z101" s="19">
        <f t="shared" si="12"/>
        <v>123750</v>
      </c>
      <c r="AB101" s="19">
        <f>'Annex A'!T112</f>
        <v>123740</v>
      </c>
      <c r="AD101" s="19">
        <f t="shared" si="13"/>
        <v>122398.33333333333</v>
      </c>
    </row>
    <row r="102" spans="1:30" ht="12.75">
      <c r="A102" s="17" t="str">
        <f>'Annex A'!A113</f>
        <v>Our Lady of the Assumption Catholic Primary</v>
      </c>
      <c r="B102" s="17">
        <f>'Annex A'!B113</f>
        <v>3412239</v>
      </c>
      <c r="C102" s="19">
        <v>89582</v>
      </c>
      <c r="D102" s="19">
        <v>107163</v>
      </c>
      <c r="F102" s="19">
        <f t="shared" si="11"/>
        <v>96907.41666666667</v>
      </c>
      <c r="H102" s="19">
        <v>112200</v>
      </c>
      <c r="J102" s="19">
        <f t="shared" si="7"/>
        <v>109261.75</v>
      </c>
      <c r="L102" s="19">
        <v>108240</v>
      </c>
      <c r="N102" s="19">
        <f t="shared" si="8"/>
        <v>110550</v>
      </c>
      <c r="P102" s="19">
        <v>112200</v>
      </c>
      <c r="R102" s="19">
        <f t="shared" si="9"/>
        <v>109890</v>
      </c>
      <c r="T102" s="19">
        <v>105600</v>
      </c>
      <c r="U102" s="19"/>
      <c r="V102" s="19">
        <f t="shared" si="10"/>
        <v>109450</v>
      </c>
      <c r="X102" s="19">
        <v>110880</v>
      </c>
      <c r="Z102" s="19">
        <f t="shared" si="12"/>
        <v>107800</v>
      </c>
      <c r="AB102" s="19">
        <f>'Annex A'!T113</f>
        <v>98185</v>
      </c>
      <c r="AD102" s="19">
        <f t="shared" si="13"/>
        <v>105590.41666666666</v>
      </c>
    </row>
    <row r="103" spans="1:30" ht="12.75">
      <c r="A103" s="17" t="str">
        <f>'Annex A'!A114</f>
        <v>Our Lady of Good Help Catholic Primary</v>
      </c>
      <c r="B103" s="17">
        <f>'Annex A'!B114</f>
        <v>3413599</v>
      </c>
      <c r="C103" s="19">
        <v>56227</v>
      </c>
      <c r="D103" s="19">
        <v>88641</v>
      </c>
      <c r="F103" s="19">
        <f t="shared" si="11"/>
        <v>69732.83333333333</v>
      </c>
      <c r="H103" s="19">
        <v>80520</v>
      </c>
      <c r="J103" s="19">
        <f t="shared" si="7"/>
        <v>85257.25</v>
      </c>
      <c r="L103" s="19">
        <v>80520</v>
      </c>
      <c r="N103" s="19">
        <f t="shared" si="8"/>
        <v>80520</v>
      </c>
      <c r="P103" s="19">
        <v>91080</v>
      </c>
      <c r="R103" s="19">
        <f t="shared" si="9"/>
        <v>84920</v>
      </c>
      <c r="T103" s="19">
        <v>93720</v>
      </c>
      <c r="U103" s="19"/>
      <c r="V103" s="19">
        <f t="shared" si="10"/>
        <v>92180</v>
      </c>
      <c r="X103" s="19">
        <v>92400</v>
      </c>
      <c r="Z103" s="19">
        <f t="shared" si="12"/>
        <v>93170</v>
      </c>
      <c r="AB103" s="19">
        <f>'Annex A'!T114</f>
        <v>82045</v>
      </c>
      <c r="AD103" s="19">
        <f t="shared" si="13"/>
        <v>88085.41666666666</v>
      </c>
    </row>
    <row r="104" spans="1:30" ht="12.75">
      <c r="A104" s="17" t="str">
        <f>'Annex A'!A115</f>
        <v>Our Lady Immaculate Catholic Primary</v>
      </c>
      <c r="B104" s="17">
        <f>'Annex A'!B115</f>
        <v>3413523</v>
      </c>
      <c r="C104" s="19">
        <v>118172</v>
      </c>
      <c r="D104" s="19">
        <v>198450</v>
      </c>
      <c r="F104" s="19">
        <f t="shared" si="11"/>
        <v>151621.16666666666</v>
      </c>
      <c r="H104" s="19">
        <v>191400</v>
      </c>
      <c r="J104" s="19">
        <f t="shared" si="7"/>
        <v>195512.5</v>
      </c>
      <c r="L104" s="19">
        <v>194040</v>
      </c>
      <c r="N104" s="19">
        <f t="shared" si="8"/>
        <v>192500</v>
      </c>
      <c r="P104" s="19">
        <v>178200</v>
      </c>
      <c r="R104" s="19">
        <f t="shared" si="9"/>
        <v>187440</v>
      </c>
      <c r="T104" s="19">
        <v>159720</v>
      </c>
      <c r="U104" s="19"/>
      <c r="V104" s="19">
        <f t="shared" si="10"/>
        <v>170500</v>
      </c>
      <c r="X104" s="19">
        <v>178200</v>
      </c>
      <c r="Z104" s="19">
        <f t="shared" si="12"/>
        <v>167420</v>
      </c>
      <c r="AB104" s="19">
        <f>'Annex A'!T115</f>
        <v>181575</v>
      </c>
      <c r="AD104" s="19">
        <f t="shared" si="13"/>
        <v>179606.25</v>
      </c>
    </row>
    <row r="105" spans="1:30" ht="12.75">
      <c r="A105" s="17" t="str">
        <f>'Annex A'!A116</f>
        <v>Our Lady's Bishop Eton Catholic Primary</v>
      </c>
      <c r="B105" s="17">
        <f>'Annex A'!B116</f>
        <v>3413541</v>
      </c>
      <c r="C105" s="19">
        <v>9530</v>
      </c>
      <c r="D105" s="19">
        <v>5292</v>
      </c>
      <c r="F105" s="19">
        <f t="shared" si="11"/>
        <v>7764.166666666666</v>
      </c>
      <c r="H105" s="19">
        <v>6600</v>
      </c>
      <c r="J105" s="19">
        <f t="shared" si="7"/>
        <v>5837</v>
      </c>
      <c r="L105" s="19">
        <v>6600</v>
      </c>
      <c r="N105" s="19">
        <f t="shared" si="8"/>
        <v>6600</v>
      </c>
      <c r="P105" s="19">
        <v>19800</v>
      </c>
      <c r="R105" s="19">
        <f t="shared" si="9"/>
        <v>12100</v>
      </c>
      <c r="T105" s="19">
        <v>21120</v>
      </c>
      <c r="U105" s="19"/>
      <c r="V105" s="19">
        <f t="shared" si="10"/>
        <v>20350</v>
      </c>
      <c r="X105" s="19">
        <v>29040</v>
      </c>
      <c r="Z105" s="19">
        <f t="shared" si="12"/>
        <v>24420</v>
      </c>
      <c r="AB105" s="19">
        <f>'Annex A'!T116</f>
        <v>26900</v>
      </c>
      <c r="AD105" s="19">
        <f t="shared" si="13"/>
        <v>28148.333333333332</v>
      </c>
    </row>
    <row r="106" spans="1:30" ht="12.75">
      <c r="A106" s="17" t="str">
        <f>'Annex A'!A117</f>
        <v>Sacred Heart Catholic Primary</v>
      </c>
      <c r="B106" s="17">
        <f>'Annex A'!B117</f>
        <v>3413528</v>
      </c>
      <c r="C106" s="19">
        <v>61945</v>
      </c>
      <c r="D106" s="19">
        <v>87318</v>
      </c>
      <c r="F106" s="19">
        <f t="shared" si="11"/>
        <v>72517.08333333333</v>
      </c>
      <c r="H106" s="19">
        <v>91080</v>
      </c>
      <c r="J106" s="19">
        <f t="shared" si="7"/>
        <v>88885.5</v>
      </c>
      <c r="L106" s="19">
        <v>88440</v>
      </c>
      <c r="N106" s="19">
        <f t="shared" si="8"/>
        <v>89980</v>
      </c>
      <c r="P106" s="19">
        <v>89760</v>
      </c>
      <c r="R106" s="19">
        <f t="shared" si="9"/>
        <v>88990</v>
      </c>
      <c r="T106" s="19">
        <v>102960</v>
      </c>
      <c r="U106" s="19"/>
      <c r="V106" s="19">
        <f t="shared" si="10"/>
        <v>95260</v>
      </c>
      <c r="X106" s="19">
        <v>97680</v>
      </c>
      <c r="Z106" s="19">
        <f t="shared" si="12"/>
        <v>100760</v>
      </c>
      <c r="AB106" s="19">
        <f>'Annex A'!T117</f>
        <v>104910</v>
      </c>
      <c r="AD106" s="19">
        <f t="shared" si="13"/>
        <v>100692.5</v>
      </c>
    </row>
    <row r="107" spans="1:30" ht="12.75">
      <c r="A107" s="17" t="str">
        <f>'Annex A'!A118</f>
        <v>St Ambrose's Catholic Primary</v>
      </c>
      <c r="B107" s="17">
        <f>'Annex A'!B118</f>
        <v>3413601</v>
      </c>
      <c r="C107" s="19">
        <v>103877</v>
      </c>
      <c r="D107" s="19">
        <v>140238</v>
      </c>
      <c r="F107" s="19">
        <f t="shared" si="11"/>
        <v>119027.41666666666</v>
      </c>
      <c r="H107" s="19">
        <v>128040</v>
      </c>
      <c r="J107" s="19">
        <f t="shared" si="7"/>
        <v>135155.5</v>
      </c>
      <c r="L107" s="19">
        <v>112200</v>
      </c>
      <c r="N107" s="19">
        <f t="shared" si="8"/>
        <v>121440</v>
      </c>
      <c r="P107" s="19">
        <v>138600</v>
      </c>
      <c r="R107" s="19">
        <f t="shared" si="9"/>
        <v>123200</v>
      </c>
      <c r="T107" s="19">
        <v>133320</v>
      </c>
      <c r="U107" s="19"/>
      <c r="V107" s="19">
        <f t="shared" si="10"/>
        <v>136400</v>
      </c>
      <c r="X107" s="19">
        <v>118800</v>
      </c>
      <c r="Z107" s="19">
        <f t="shared" si="12"/>
        <v>127270</v>
      </c>
      <c r="AB107" s="19">
        <f>'Annex A'!T118</f>
        <v>133155</v>
      </c>
      <c r="AD107" s="19">
        <f t="shared" si="13"/>
        <v>124781.25</v>
      </c>
    </row>
    <row r="108" spans="1:30" ht="12.75">
      <c r="A108" s="17" t="str">
        <f>'Annex A'!A119</f>
        <v>St Anne's Catholic Primary</v>
      </c>
      <c r="B108" s="17">
        <f>'Annex A'!B119</f>
        <v>3413644</v>
      </c>
      <c r="C108" s="19">
        <v>120078</v>
      </c>
      <c r="D108" s="19">
        <v>157437</v>
      </c>
      <c r="F108" s="19">
        <f t="shared" si="11"/>
        <v>135644.25</v>
      </c>
      <c r="H108" s="19">
        <v>135960</v>
      </c>
      <c r="J108" s="19">
        <f t="shared" si="7"/>
        <v>148488.25</v>
      </c>
      <c r="L108" s="19">
        <v>135960</v>
      </c>
      <c r="N108" s="19">
        <f t="shared" si="8"/>
        <v>135960</v>
      </c>
      <c r="P108" s="19">
        <v>125400</v>
      </c>
      <c r="R108" s="19">
        <f t="shared" si="9"/>
        <v>131560</v>
      </c>
      <c r="T108" s="19">
        <v>126720</v>
      </c>
      <c r="U108" s="19"/>
      <c r="V108" s="19">
        <f t="shared" si="10"/>
        <v>125950</v>
      </c>
      <c r="X108" s="19">
        <v>137280</v>
      </c>
      <c r="Z108" s="19">
        <f t="shared" si="12"/>
        <v>131120</v>
      </c>
      <c r="AB108" s="19">
        <f>'Annex A'!T119</f>
        <v>154675</v>
      </c>
      <c r="AD108" s="19">
        <f t="shared" si="13"/>
        <v>144527.9166666667</v>
      </c>
    </row>
    <row r="109" spans="1:30" ht="12.75">
      <c r="A109" s="17" t="str">
        <f>'Annex A'!A120</f>
        <v>St Anthony Of Padua Catholic Primary</v>
      </c>
      <c r="B109" s="17">
        <f>'Annex A'!B120</f>
        <v>3413631</v>
      </c>
      <c r="C109" s="19">
        <v>26684</v>
      </c>
      <c r="D109" s="19">
        <v>41013</v>
      </c>
      <c r="F109" s="19">
        <f t="shared" si="11"/>
        <v>32654.416666666664</v>
      </c>
      <c r="H109" s="19">
        <v>30360</v>
      </c>
      <c r="J109" s="19">
        <f t="shared" si="7"/>
        <v>36574.25</v>
      </c>
      <c r="L109" s="19">
        <v>23760</v>
      </c>
      <c r="N109" s="19">
        <f t="shared" si="8"/>
        <v>27610</v>
      </c>
      <c r="P109" s="19">
        <v>17160</v>
      </c>
      <c r="R109" s="19">
        <f t="shared" si="9"/>
        <v>21010</v>
      </c>
      <c r="T109" s="19">
        <v>10560</v>
      </c>
      <c r="U109" s="19"/>
      <c r="V109" s="19">
        <f t="shared" si="10"/>
        <v>14410</v>
      </c>
      <c r="X109" s="19">
        <v>7920</v>
      </c>
      <c r="Z109" s="19">
        <f t="shared" si="12"/>
        <v>9460</v>
      </c>
      <c r="AB109" s="19">
        <f>'Annex A'!T120</f>
        <v>5380</v>
      </c>
      <c r="AD109" s="19">
        <f t="shared" si="13"/>
        <v>6861.666666666666</v>
      </c>
    </row>
    <row r="110" spans="1:30" ht="12.75">
      <c r="A110" s="17" t="str">
        <f>'Annex A'!A121</f>
        <v>St Austin's Catholic Primary</v>
      </c>
      <c r="B110" s="17">
        <f>'Annex A'!B121</f>
        <v>3413543</v>
      </c>
      <c r="C110" s="19">
        <v>65757</v>
      </c>
      <c r="D110" s="19">
        <v>91287</v>
      </c>
      <c r="F110" s="19">
        <f t="shared" si="11"/>
        <v>76394.5</v>
      </c>
      <c r="H110" s="19">
        <v>79200</v>
      </c>
      <c r="J110" s="19">
        <f t="shared" si="7"/>
        <v>86250.75</v>
      </c>
      <c r="L110" s="19">
        <v>75240</v>
      </c>
      <c r="N110" s="19">
        <f t="shared" si="8"/>
        <v>77550</v>
      </c>
      <c r="P110" s="19">
        <v>73920</v>
      </c>
      <c r="R110" s="19">
        <f t="shared" si="9"/>
        <v>74690</v>
      </c>
      <c r="T110" s="19">
        <v>63360</v>
      </c>
      <c r="U110" s="19"/>
      <c r="V110" s="19">
        <f t="shared" si="10"/>
        <v>69520</v>
      </c>
      <c r="X110" s="19">
        <v>63360</v>
      </c>
      <c r="Z110" s="19">
        <f t="shared" si="12"/>
        <v>63360</v>
      </c>
      <c r="AB110" s="19">
        <f>'Annex A'!T121</f>
        <v>57835</v>
      </c>
      <c r="AD110" s="19">
        <f t="shared" si="13"/>
        <v>61057.916666666664</v>
      </c>
    </row>
    <row r="111" spans="1:30" ht="12.75">
      <c r="A111" s="17" t="str">
        <f>'Annex A'!A122</f>
        <v>St Cecilia's Catholic Junior</v>
      </c>
      <c r="B111" s="17">
        <f>'Annex A'!B122</f>
        <v>3413547</v>
      </c>
      <c r="C111" s="19">
        <v>87676</v>
      </c>
      <c r="D111" s="19">
        <v>112455</v>
      </c>
      <c r="F111" s="19">
        <f t="shared" si="11"/>
        <v>98000.58333333333</v>
      </c>
      <c r="H111" s="19">
        <v>112200</v>
      </c>
      <c r="J111" s="19">
        <f t="shared" si="7"/>
        <v>112348.75</v>
      </c>
      <c r="L111" s="19">
        <v>125400</v>
      </c>
      <c r="N111" s="19">
        <f t="shared" si="8"/>
        <v>117700</v>
      </c>
      <c r="P111" s="19">
        <v>125400</v>
      </c>
      <c r="R111" s="19">
        <f t="shared" si="9"/>
        <v>125400</v>
      </c>
      <c r="T111" s="19">
        <v>117480</v>
      </c>
      <c r="U111" s="19"/>
      <c r="V111" s="19">
        <f t="shared" si="10"/>
        <v>122100</v>
      </c>
      <c r="X111" s="19">
        <v>105600</v>
      </c>
      <c r="Z111" s="19">
        <f t="shared" si="12"/>
        <v>112530</v>
      </c>
      <c r="AB111" s="19">
        <f>'Annex A'!T122</f>
        <v>107600</v>
      </c>
      <c r="AD111" s="19">
        <f t="shared" si="13"/>
        <v>106433.33333333333</v>
      </c>
    </row>
    <row r="112" spans="1:30" ht="12.75">
      <c r="A112" s="17" t="str">
        <f>'Annex A'!A123</f>
        <v>St Cecilia's Catholic Infant</v>
      </c>
      <c r="B112" s="17">
        <f>'Annex A'!B123</f>
        <v>3413632</v>
      </c>
      <c r="C112" s="19">
        <v>47650</v>
      </c>
      <c r="D112" s="19">
        <v>70119</v>
      </c>
      <c r="F112" s="19">
        <f t="shared" si="11"/>
        <v>57012.083333333336</v>
      </c>
      <c r="H112" s="19">
        <v>64680</v>
      </c>
      <c r="J112" s="19">
        <f t="shared" si="7"/>
        <v>67852.75</v>
      </c>
      <c r="L112" s="19">
        <v>55440</v>
      </c>
      <c r="N112" s="19">
        <f t="shared" si="8"/>
        <v>60830</v>
      </c>
      <c r="P112" s="19">
        <v>44880</v>
      </c>
      <c r="R112" s="19">
        <f t="shared" si="9"/>
        <v>51040</v>
      </c>
      <c r="T112" s="19">
        <v>39600</v>
      </c>
      <c r="U112" s="19"/>
      <c r="V112" s="19">
        <f t="shared" si="10"/>
        <v>42680</v>
      </c>
      <c r="X112" s="19">
        <v>31680</v>
      </c>
      <c r="Z112" s="19">
        <f t="shared" si="12"/>
        <v>36300</v>
      </c>
      <c r="AB112" s="19">
        <f>'Annex A'!T123</f>
        <v>72630</v>
      </c>
      <c r="AD112" s="19">
        <f t="shared" si="13"/>
        <v>48742.5</v>
      </c>
    </row>
    <row r="113" spans="1:30" ht="12.75">
      <c r="A113" s="17" t="str">
        <f>'Annex A'!A124</f>
        <v>St Charles' Catholic Primary</v>
      </c>
      <c r="B113" s="17">
        <f>'Annex A'!B124</f>
        <v>3413548</v>
      </c>
      <c r="C113" s="19">
        <v>76240</v>
      </c>
      <c r="D113" s="19">
        <v>99225</v>
      </c>
      <c r="F113" s="19">
        <f t="shared" si="11"/>
        <v>85817.08333333333</v>
      </c>
      <c r="H113" s="19">
        <v>91080</v>
      </c>
      <c r="J113" s="19">
        <f t="shared" si="7"/>
        <v>95831.25</v>
      </c>
      <c r="L113" s="19">
        <v>95040</v>
      </c>
      <c r="N113" s="19">
        <f t="shared" si="8"/>
        <v>92730</v>
      </c>
      <c r="P113" s="19">
        <v>89760</v>
      </c>
      <c r="R113" s="19">
        <f t="shared" si="9"/>
        <v>92840</v>
      </c>
      <c r="T113" s="19">
        <v>89760</v>
      </c>
      <c r="U113" s="19"/>
      <c r="V113" s="19">
        <f t="shared" si="10"/>
        <v>89760</v>
      </c>
      <c r="X113" s="19">
        <v>81840</v>
      </c>
      <c r="Z113" s="19">
        <f t="shared" si="12"/>
        <v>86460</v>
      </c>
      <c r="AB113" s="19">
        <f>'Annex A'!T124</f>
        <v>83390</v>
      </c>
      <c r="AD113" s="19">
        <f t="shared" si="13"/>
        <v>82485.83333333334</v>
      </c>
    </row>
    <row r="114" spans="1:30" ht="12.75">
      <c r="A114" s="17" t="str">
        <f>'Annex A'!A125</f>
        <v>St Christopher's Catholic Primary</v>
      </c>
      <c r="B114" s="17">
        <f>'Annex A'!B125</f>
        <v>3413024</v>
      </c>
      <c r="C114" s="19">
        <v>194412</v>
      </c>
      <c r="D114" s="19">
        <v>251370</v>
      </c>
      <c r="F114" s="19">
        <f t="shared" si="11"/>
        <v>218144.5</v>
      </c>
      <c r="H114" s="19">
        <v>254760</v>
      </c>
      <c r="J114" s="19">
        <f t="shared" si="7"/>
        <v>252782.5</v>
      </c>
      <c r="L114" s="19">
        <v>234960</v>
      </c>
      <c r="N114" s="19">
        <f t="shared" si="8"/>
        <v>246510</v>
      </c>
      <c r="P114" s="19">
        <v>190080</v>
      </c>
      <c r="R114" s="19">
        <f t="shared" si="9"/>
        <v>216260</v>
      </c>
      <c r="T114" s="19">
        <v>186120</v>
      </c>
      <c r="U114" s="19"/>
      <c r="V114" s="19">
        <f t="shared" si="10"/>
        <v>188430</v>
      </c>
      <c r="X114" s="19">
        <v>188760</v>
      </c>
      <c r="Z114" s="19">
        <f t="shared" si="12"/>
        <v>187220</v>
      </c>
      <c r="AB114" s="19">
        <f>'Annex A'!T125</f>
        <v>197715</v>
      </c>
      <c r="AD114" s="19">
        <f t="shared" si="13"/>
        <v>192491.25</v>
      </c>
    </row>
    <row r="115" spans="1:30" ht="12.75">
      <c r="A115" s="17" t="str">
        <f>'Annex A'!A126</f>
        <v>St Clare's Catholic Primary</v>
      </c>
      <c r="B115" s="17">
        <f>'Annex A'!B126</f>
        <v>3413550</v>
      </c>
      <c r="C115" s="19">
        <v>101971</v>
      </c>
      <c r="D115" s="19">
        <v>127008</v>
      </c>
      <c r="F115" s="19">
        <f t="shared" si="11"/>
        <v>112403.08333333334</v>
      </c>
      <c r="H115" s="19">
        <v>121440</v>
      </c>
      <c r="J115" s="19">
        <f t="shared" si="7"/>
        <v>124688</v>
      </c>
      <c r="L115" s="19">
        <v>104280</v>
      </c>
      <c r="N115" s="19">
        <f t="shared" si="8"/>
        <v>114290</v>
      </c>
      <c r="P115" s="19">
        <v>95040</v>
      </c>
      <c r="R115" s="19">
        <f t="shared" si="9"/>
        <v>100430</v>
      </c>
      <c r="T115" s="19">
        <v>89760</v>
      </c>
      <c r="U115" s="19"/>
      <c r="V115" s="19">
        <f t="shared" si="10"/>
        <v>92840</v>
      </c>
      <c r="X115" s="19">
        <v>108240</v>
      </c>
      <c r="Z115" s="19">
        <f t="shared" si="12"/>
        <v>97460</v>
      </c>
      <c r="AB115" s="19">
        <f>'Annex A'!T126</f>
        <v>123740</v>
      </c>
      <c r="AD115" s="19">
        <f t="shared" si="13"/>
        <v>114698.33333333333</v>
      </c>
    </row>
    <row r="116" spans="1:30" ht="12.75">
      <c r="A116" s="17" t="str">
        <f>'Annex A'!A127</f>
        <v>St Cuthbert's Catholic Primary</v>
      </c>
      <c r="B116" s="17">
        <f>'Annex A'!B127</f>
        <v>3413551</v>
      </c>
      <c r="C116" s="19">
        <v>81005</v>
      </c>
      <c r="D116" s="19">
        <v>113778</v>
      </c>
      <c r="F116" s="19">
        <f t="shared" si="11"/>
        <v>94660.41666666667</v>
      </c>
      <c r="H116" s="19">
        <v>126720</v>
      </c>
      <c r="J116" s="19">
        <f t="shared" si="7"/>
        <v>119170.5</v>
      </c>
      <c r="L116" s="19">
        <v>128040</v>
      </c>
      <c r="N116" s="19">
        <f t="shared" si="8"/>
        <v>127270</v>
      </c>
      <c r="P116" s="19">
        <v>121440</v>
      </c>
      <c r="R116" s="19">
        <f t="shared" si="9"/>
        <v>125290</v>
      </c>
      <c r="T116" s="19">
        <v>125400</v>
      </c>
      <c r="U116" s="19"/>
      <c r="V116" s="19">
        <f t="shared" si="10"/>
        <v>123090</v>
      </c>
      <c r="X116" s="19">
        <v>130680</v>
      </c>
      <c r="Z116" s="19">
        <f t="shared" si="12"/>
        <v>127600</v>
      </c>
      <c r="AB116" s="19">
        <f>'Annex A'!T127</f>
        <v>131810</v>
      </c>
      <c r="AD116" s="19">
        <f t="shared" si="13"/>
        <v>131150.8333333333</v>
      </c>
    </row>
    <row r="117" spans="1:30" ht="12.75">
      <c r="A117" s="17" t="str">
        <f>'Annex A'!A128</f>
        <v>St Finbar's Catholic Primary</v>
      </c>
      <c r="B117" s="17">
        <f>'Annex A'!B128</f>
        <v>3413527</v>
      </c>
      <c r="C117" s="19">
        <v>113407</v>
      </c>
      <c r="D117" s="19">
        <v>140238</v>
      </c>
      <c r="F117" s="19">
        <f t="shared" si="11"/>
        <v>124586.58333333334</v>
      </c>
      <c r="H117" s="19">
        <v>135960</v>
      </c>
      <c r="J117" s="19">
        <f t="shared" si="7"/>
        <v>138455.5</v>
      </c>
      <c r="L117" s="19">
        <v>143880</v>
      </c>
      <c r="N117" s="19">
        <f t="shared" si="8"/>
        <v>139260</v>
      </c>
      <c r="P117" s="19">
        <v>146520</v>
      </c>
      <c r="R117" s="19">
        <f t="shared" si="9"/>
        <v>144980</v>
      </c>
      <c r="T117" s="19">
        <v>153120</v>
      </c>
      <c r="U117" s="19"/>
      <c r="V117" s="19">
        <f t="shared" si="10"/>
        <v>149270</v>
      </c>
      <c r="X117" s="19">
        <v>167640</v>
      </c>
      <c r="Z117" s="19">
        <f t="shared" si="12"/>
        <v>159170</v>
      </c>
      <c r="AB117" s="19">
        <f>'Annex A'!T128</f>
        <v>151985</v>
      </c>
      <c r="AD117" s="19">
        <f t="shared" si="13"/>
        <v>161117.0833333333</v>
      </c>
    </row>
    <row r="118" spans="1:30" ht="12.75">
      <c r="A118" s="17" t="str">
        <f>'Annex A'!A129</f>
        <v>St Francis De Sales Catholic Junior Mixed</v>
      </c>
      <c r="B118" s="17">
        <f>'Annex A'!B129</f>
        <v>3413552</v>
      </c>
      <c r="C118" s="19">
        <v>160104</v>
      </c>
      <c r="D118" s="19">
        <v>202419</v>
      </c>
      <c r="F118" s="19">
        <f t="shared" si="11"/>
        <v>177735.25</v>
      </c>
      <c r="H118" s="19">
        <v>198000</v>
      </c>
      <c r="J118" s="19">
        <f t="shared" si="7"/>
        <v>200577.75</v>
      </c>
      <c r="L118" s="19">
        <v>203280</v>
      </c>
      <c r="N118" s="19">
        <f t="shared" si="8"/>
        <v>200200</v>
      </c>
      <c r="P118" s="19">
        <v>216480</v>
      </c>
      <c r="R118" s="19">
        <f t="shared" si="9"/>
        <v>208780</v>
      </c>
      <c r="T118" s="19">
        <v>225720</v>
      </c>
      <c r="U118" s="19"/>
      <c r="V118" s="19">
        <f t="shared" si="10"/>
        <v>220330</v>
      </c>
      <c r="X118" s="19">
        <v>224400</v>
      </c>
      <c r="Z118" s="19">
        <f t="shared" si="12"/>
        <v>225170</v>
      </c>
      <c r="AB118" s="19">
        <f>'Annex A'!T129</f>
        <v>242100</v>
      </c>
      <c r="AD118" s="19">
        <f t="shared" si="13"/>
        <v>231775</v>
      </c>
    </row>
    <row r="119" spans="1:30" ht="12.75">
      <c r="A119" s="17" t="str">
        <f>'Annex A'!A130</f>
        <v>St Francis De Sales Catholic Inf &amp; Nursery</v>
      </c>
      <c r="B119" s="17">
        <f>'Annex A'!B130</f>
        <v>3413553</v>
      </c>
      <c r="C119" s="19">
        <v>106736</v>
      </c>
      <c r="D119" s="19">
        <v>153468</v>
      </c>
      <c r="F119" s="19">
        <f t="shared" si="11"/>
        <v>126207.66666666666</v>
      </c>
      <c r="H119" s="19">
        <v>145200</v>
      </c>
      <c r="J119" s="19">
        <f t="shared" si="7"/>
        <v>150023</v>
      </c>
      <c r="L119" s="19">
        <v>141240</v>
      </c>
      <c r="N119" s="19">
        <f t="shared" si="8"/>
        <v>143550</v>
      </c>
      <c r="P119" s="19">
        <v>145200</v>
      </c>
      <c r="R119" s="19">
        <f t="shared" si="9"/>
        <v>142890</v>
      </c>
      <c r="T119" s="19">
        <v>151800</v>
      </c>
      <c r="U119" s="19"/>
      <c r="V119" s="19">
        <f t="shared" si="10"/>
        <v>147950</v>
      </c>
      <c r="X119" s="19">
        <v>129360</v>
      </c>
      <c r="Z119" s="19">
        <f t="shared" si="12"/>
        <v>142450</v>
      </c>
      <c r="AB119" s="19">
        <f>'Annex A'!T130</f>
        <v>154675</v>
      </c>
      <c r="AD119" s="19">
        <f t="shared" si="13"/>
        <v>139907.9166666667</v>
      </c>
    </row>
    <row r="120" spans="1:30" ht="12.75">
      <c r="A120" s="17" t="str">
        <f>'Annex A'!A131</f>
        <v>St Gregory's Catholic JMI</v>
      </c>
      <c r="B120" s="17">
        <f>'Annex A'!B131</f>
        <v>3413633</v>
      </c>
      <c r="C120" s="19">
        <v>101018</v>
      </c>
      <c r="D120" s="19">
        <v>141561</v>
      </c>
      <c r="F120" s="19">
        <f t="shared" si="11"/>
        <v>117910.91666666666</v>
      </c>
      <c r="H120" s="19">
        <v>155760</v>
      </c>
      <c r="J120" s="19">
        <f t="shared" si="7"/>
        <v>147477.25</v>
      </c>
      <c r="L120" s="19">
        <v>145200</v>
      </c>
      <c r="N120" s="19">
        <f t="shared" si="8"/>
        <v>151360</v>
      </c>
      <c r="P120" s="19">
        <v>125400</v>
      </c>
      <c r="R120" s="19">
        <f t="shared" si="9"/>
        <v>136950</v>
      </c>
      <c r="T120" s="19">
        <v>117480</v>
      </c>
      <c r="U120" s="19"/>
      <c r="V120" s="19">
        <f t="shared" si="10"/>
        <v>122100</v>
      </c>
      <c r="X120" s="19">
        <v>126720</v>
      </c>
      <c r="Z120" s="19">
        <f t="shared" si="12"/>
        <v>121330</v>
      </c>
      <c r="AB120" s="19">
        <f>'Annex A'!T131</f>
        <v>115670</v>
      </c>
      <c r="AD120" s="19">
        <f t="shared" si="13"/>
        <v>122115.83333333333</v>
      </c>
    </row>
    <row r="121" spans="1:30" ht="12.75">
      <c r="A121" s="17" t="str">
        <f>'Annex A'!A132</f>
        <v>St Hugh's Catholic Primary</v>
      </c>
      <c r="B121" s="17">
        <f>'Annex A'!B132</f>
        <v>3413558</v>
      </c>
      <c r="C121" s="19">
        <v>94347</v>
      </c>
      <c r="D121" s="19">
        <v>120393</v>
      </c>
      <c r="F121" s="19">
        <f t="shared" si="11"/>
        <v>105199.5</v>
      </c>
      <c r="H121" s="19">
        <v>124080</v>
      </c>
      <c r="J121" s="19">
        <f t="shared" si="7"/>
        <v>121929.25</v>
      </c>
      <c r="L121" s="19">
        <v>116160</v>
      </c>
      <c r="N121" s="19">
        <f t="shared" si="8"/>
        <v>120780</v>
      </c>
      <c r="P121" s="19">
        <v>108240</v>
      </c>
      <c r="R121" s="19">
        <f t="shared" si="9"/>
        <v>112860</v>
      </c>
      <c r="T121" s="19">
        <v>87120</v>
      </c>
      <c r="U121" s="19"/>
      <c r="V121" s="19">
        <f t="shared" si="10"/>
        <v>99440</v>
      </c>
      <c r="X121" s="19">
        <v>79200</v>
      </c>
      <c r="Z121" s="19">
        <f t="shared" si="12"/>
        <v>83820</v>
      </c>
      <c r="AB121" s="19">
        <f>'Annex A'!T132</f>
        <v>82045</v>
      </c>
      <c r="AD121" s="19">
        <f t="shared" si="13"/>
        <v>80385.41666666666</v>
      </c>
    </row>
    <row r="122" spans="1:30" ht="12.75">
      <c r="A122" s="17" t="str">
        <f>'Annex A'!A133</f>
        <v>St John's Catholic Primary</v>
      </c>
      <c r="B122" s="17">
        <f>'Annex A'!B133</f>
        <v>3412234</v>
      </c>
      <c r="C122" s="19">
        <v>161057</v>
      </c>
      <c r="D122" s="19">
        <v>218295</v>
      </c>
      <c r="F122" s="19">
        <f t="shared" si="11"/>
        <v>184906.16666666666</v>
      </c>
      <c r="H122" s="19">
        <v>237600</v>
      </c>
      <c r="J122" s="19">
        <f t="shared" si="7"/>
        <v>226338.75</v>
      </c>
      <c r="L122" s="19">
        <v>249480</v>
      </c>
      <c r="N122" s="19">
        <f t="shared" si="8"/>
        <v>242550</v>
      </c>
      <c r="P122" s="19">
        <v>242880</v>
      </c>
      <c r="R122" s="19">
        <f t="shared" si="9"/>
        <v>246730</v>
      </c>
      <c r="T122" s="19">
        <v>228360</v>
      </c>
      <c r="U122" s="19"/>
      <c r="V122" s="19">
        <f t="shared" si="10"/>
        <v>236830</v>
      </c>
      <c r="X122" s="19">
        <v>195360</v>
      </c>
      <c r="Z122" s="19">
        <f t="shared" si="12"/>
        <v>214610</v>
      </c>
      <c r="AB122" s="19">
        <f>'Annex A'!T133</f>
        <v>189645</v>
      </c>
      <c r="AD122" s="19">
        <f t="shared" si="13"/>
        <v>192978.75</v>
      </c>
    </row>
    <row r="123" spans="1:30" ht="12.75">
      <c r="A123" s="17" t="str">
        <f>'Annex A'!A134</f>
        <v>St Matthew's Catholic Primary</v>
      </c>
      <c r="B123" s="17">
        <f>'Annex A'!B134</f>
        <v>3412233</v>
      </c>
      <c r="C123" s="19">
        <v>140091</v>
      </c>
      <c r="D123" s="19">
        <v>179928</v>
      </c>
      <c r="F123" s="19">
        <f t="shared" si="11"/>
        <v>156689.75</v>
      </c>
      <c r="H123" s="19">
        <v>191400</v>
      </c>
      <c r="J123" s="19">
        <f t="shared" si="7"/>
        <v>184708</v>
      </c>
      <c r="L123" s="19">
        <v>174240</v>
      </c>
      <c r="N123" s="19">
        <f t="shared" si="8"/>
        <v>184250</v>
      </c>
      <c r="P123" s="19">
        <v>163680</v>
      </c>
      <c r="R123" s="19">
        <f t="shared" si="9"/>
        <v>169840</v>
      </c>
      <c r="T123" s="19">
        <v>150480</v>
      </c>
      <c r="U123" s="19"/>
      <c r="V123" s="19">
        <f t="shared" si="10"/>
        <v>158180</v>
      </c>
      <c r="X123" s="19">
        <v>139920</v>
      </c>
      <c r="Z123" s="19">
        <f t="shared" si="12"/>
        <v>146080</v>
      </c>
      <c r="AB123" s="19">
        <f>'Annex A'!T134</f>
        <v>122395</v>
      </c>
      <c r="AD123" s="19">
        <f t="shared" si="13"/>
        <v>132617.9166666667</v>
      </c>
    </row>
    <row r="124" spans="1:30" ht="12.75">
      <c r="A124" s="17" t="str">
        <f>'Annex A'!A135</f>
        <v>St Michael's Catholic Primary</v>
      </c>
      <c r="B124" s="17">
        <f>'Annex A'!B135</f>
        <v>3413571</v>
      </c>
      <c r="C124" s="19">
        <v>181070</v>
      </c>
      <c r="D124" s="19">
        <v>250047</v>
      </c>
      <c r="F124" s="19">
        <f t="shared" si="11"/>
        <v>209810.41666666666</v>
      </c>
      <c r="H124" s="19">
        <v>265320</v>
      </c>
      <c r="J124" s="19">
        <f t="shared" si="7"/>
        <v>256410.75</v>
      </c>
      <c r="L124" s="19">
        <v>323400</v>
      </c>
      <c r="N124" s="19">
        <f t="shared" si="8"/>
        <v>289520</v>
      </c>
      <c r="P124" s="19">
        <v>311520</v>
      </c>
      <c r="R124" s="19">
        <f t="shared" si="9"/>
        <v>318450</v>
      </c>
      <c r="T124" s="19">
        <v>436920</v>
      </c>
      <c r="U124" s="19"/>
      <c r="V124" s="19">
        <f t="shared" si="10"/>
        <v>363770</v>
      </c>
      <c r="X124" s="19">
        <v>385440</v>
      </c>
      <c r="Z124" s="19">
        <f t="shared" si="12"/>
        <v>415470</v>
      </c>
      <c r="AB124" s="19">
        <f>'Annex A'!T135</f>
        <v>373910</v>
      </c>
      <c r="AD124" s="19">
        <f t="shared" si="13"/>
        <v>380635.8333333334</v>
      </c>
    </row>
    <row r="125" spans="1:30" ht="12.75">
      <c r="A125" s="17" t="str">
        <f>'Annex A'!A136</f>
        <v>St Nicholas' Catholic Primary</v>
      </c>
      <c r="B125" s="17">
        <f>'Annex A'!B136</f>
        <v>3413573</v>
      </c>
      <c r="C125" s="19">
        <v>59086</v>
      </c>
      <c r="D125" s="19">
        <v>87318</v>
      </c>
      <c r="F125" s="19">
        <f t="shared" si="11"/>
        <v>70849.33333333333</v>
      </c>
      <c r="H125" s="19">
        <v>84480</v>
      </c>
      <c r="J125" s="19">
        <f t="shared" si="7"/>
        <v>86135.5</v>
      </c>
      <c r="L125" s="19">
        <v>69960</v>
      </c>
      <c r="N125" s="19">
        <f t="shared" si="8"/>
        <v>78430</v>
      </c>
      <c r="P125" s="19">
        <v>59400</v>
      </c>
      <c r="R125" s="19">
        <f t="shared" si="9"/>
        <v>65560</v>
      </c>
      <c r="T125" s="19">
        <v>66000</v>
      </c>
      <c r="U125" s="19"/>
      <c r="V125" s="19">
        <f t="shared" si="10"/>
        <v>62150</v>
      </c>
      <c r="X125" s="19">
        <v>56760</v>
      </c>
      <c r="Z125" s="19">
        <f t="shared" si="12"/>
        <v>62150</v>
      </c>
      <c r="AB125" s="19">
        <f>'Annex A'!T136</f>
        <v>49765</v>
      </c>
      <c r="AD125" s="19">
        <f t="shared" si="13"/>
        <v>53845.416666666664</v>
      </c>
    </row>
    <row r="126" spans="1:30" ht="12.75">
      <c r="A126" s="17" t="str">
        <f>'Annex A'!A137</f>
        <v>St Oswald's Catholic Primary</v>
      </c>
      <c r="B126" s="17">
        <v>3412037</v>
      </c>
      <c r="C126" s="19">
        <v>0</v>
      </c>
      <c r="D126" s="19">
        <v>0</v>
      </c>
      <c r="F126" s="19">
        <f t="shared" si="11"/>
        <v>0</v>
      </c>
      <c r="H126" s="19">
        <v>65340</v>
      </c>
      <c r="J126" s="19">
        <v>0</v>
      </c>
      <c r="L126" s="19">
        <v>279840</v>
      </c>
      <c r="N126" s="19">
        <f>(H126)+(L126/12*5)</f>
        <v>181940</v>
      </c>
      <c r="P126" s="19">
        <v>273240</v>
      </c>
      <c r="R126" s="19">
        <f t="shared" si="9"/>
        <v>277090</v>
      </c>
      <c r="T126" s="19">
        <v>273240</v>
      </c>
      <c r="U126" s="19"/>
      <c r="V126" s="19">
        <f t="shared" si="10"/>
        <v>273240</v>
      </c>
      <c r="X126" s="19">
        <v>252120</v>
      </c>
      <c r="Z126" s="19">
        <f t="shared" si="12"/>
        <v>264440</v>
      </c>
      <c r="AB126" s="19">
        <f>'Annex A'!T137</f>
        <v>273035</v>
      </c>
      <c r="AD126" s="19">
        <f t="shared" si="13"/>
        <v>260834.58333333334</v>
      </c>
    </row>
    <row r="127" spans="1:30" ht="12.75">
      <c r="A127" s="17" t="str">
        <f>'Annex A'!A138</f>
        <v>St Paschal Baylon Catholic Primary</v>
      </c>
      <c r="B127" s="17">
        <f>'Annex A'!B138</f>
        <v>3413635</v>
      </c>
      <c r="C127" s="19">
        <v>48603</v>
      </c>
      <c r="D127" s="19">
        <v>55566</v>
      </c>
      <c r="F127" s="19">
        <f t="shared" si="11"/>
        <v>51504.25</v>
      </c>
      <c r="H127" s="19">
        <v>47520</v>
      </c>
      <c r="J127" s="19">
        <f t="shared" si="7"/>
        <v>52213.5</v>
      </c>
      <c r="L127" s="19">
        <v>47520</v>
      </c>
      <c r="N127" s="19">
        <f t="shared" si="8"/>
        <v>47520</v>
      </c>
      <c r="P127" s="19">
        <v>47520</v>
      </c>
      <c r="R127" s="19">
        <f t="shared" si="9"/>
        <v>47520</v>
      </c>
      <c r="T127" s="19">
        <v>54120</v>
      </c>
      <c r="U127" s="19"/>
      <c r="V127" s="19">
        <f t="shared" si="10"/>
        <v>50270</v>
      </c>
      <c r="X127" s="19">
        <v>47520</v>
      </c>
      <c r="Z127" s="19">
        <f t="shared" si="12"/>
        <v>51370</v>
      </c>
      <c r="AB127" s="19">
        <f>'Annex A'!T138</f>
        <v>52455</v>
      </c>
      <c r="AD127" s="19">
        <f t="shared" si="13"/>
        <v>49576.25</v>
      </c>
    </row>
    <row r="128" spans="1:30" ht="12.75">
      <c r="A128" s="17" t="str">
        <f>'Annex A'!A139</f>
        <v>St Patrick's Catholic Primary</v>
      </c>
      <c r="B128" s="17">
        <f>'Annex A'!B139</f>
        <v>3413582</v>
      </c>
      <c r="C128" s="19">
        <v>109595</v>
      </c>
      <c r="D128" s="19">
        <v>149499</v>
      </c>
      <c r="F128" s="19">
        <f t="shared" si="11"/>
        <v>126221.66666666666</v>
      </c>
      <c r="H128" s="19">
        <v>153120</v>
      </c>
      <c r="J128" s="19">
        <f t="shared" si="7"/>
        <v>151007.75</v>
      </c>
      <c r="L128" s="19">
        <v>139920</v>
      </c>
      <c r="N128" s="19">
        <f t="shared" si="8"/>
        <v>147620</v>
      </c>
      <c r="P128" s="19">
        <v>143880</v>
      </c>
      <c r="R128" s="19">
        <f t="shared" si="9"/>
        <v>141570</v>
      </c>
      <c r="T128" s="19">
        <v>134640</v>
      </c>
      <c r="U128" s="19"/>
      <c r="V128" s="19">
        <f t="shared" si="10"/>
        <v>140030</v>
      </c>
      <c r="X128" s="19">
        <v>124080</v>
      </c>
      <c r="Z128" s="19">
        <f t="shared" si="12"/>
        <v>130240</v>
      </c>
      <c r="AB128" s="19">
        <f>'Annex A'!T139</f>
        <v>123740</v>
      </c>
      <c r="AD128" s="19">
        <f t="shared" si="13"/>
        <v>123938.33333333333</v>
      </c>
    </row>
    <row r="129" spans="1:30" ht="12.75">
      <c r="A129" s="17" t="str">
        <f>'Annex A'!A140</f>
        <v>St Paul's Catholic Junior</v>
      </c>
      <c r="B129" s="17">
        <f>'Annex A'!B140</f>
        <v>3413584</v>
      </c>
      <c r="C129" s="19">
        <v>80052</v>
      </c>
      <c r="D129" s="19">
        <v>101871</v>
      </c>
      <c r="F129" s="19">
        <f t="shared" si="11"/>
        <v>89143.25</v>
      </c>
      <c r="H129" s="19">
        <v>112200</v>
      </c>
      <c r="J129" s="19">
        <f t="shared" si="7"/>
        <v>106174.75</v>
      </c>
      <c r="L129" s="19">
        <v>104280</v>
      </c>
      <c r="N129" s="19">
        <f t="shared" si="8"/>
        <v>108900</v>
      </c>
      <c r="P129" s="19">
        <v>124080</v>
      </c>
      <c r="R129" s="19">
        <f t="shared" si="9"/>
        <v>112530</v>
      </c>
      <c r="T129" s="19">
        <v>128040</v>
      </c>
      <c r="U129" s="19"/>
      <c r="V129" s="19">
        <f t="shared" si="10"/>
        <v>125730</v>
      </c>
      <c r="X129" s="19">
        <v>129360</v>
      </c>
      <c r="Z129" s="19">
        <f t="shared" si="12"/>
        <v>128590</v>
      </c>
      <c r="AB129" s="19">
        <f>'Annex A'!T140</f>
        <v>130465</v>
      </c>
      <c r="AD129" s="19">
        <f t="shared" si="13"/>
        <v>129820.41666666667</v>
      </c>
    </row>
    <row r="130" spans="1:30" ht="12.75">
      <c r="A130" s="17" t="str">
        <f>'Annex A'!A141</f>
        <v>St Paul's and St Timothy's Catholic Infant</v>
      </c>
      <c r="B130" s="17">
        <f>'Annex A'!B141</f>
        <v>3413606</v>
      </c>
      <c r="C130" s="19">
        <v>49556</v>
      </c>
      <c r="D130" s="19">
        <v>67473</v>
      </c>
      <c r="F130" s="19">
        <f t="shared" si="11"/>
        <v>57021.41666666667</v>
      </c>
      <c r="H130" s="19">
        <v>56760</v>
      </c>
      <c r="J130" s="19">
        <f t="shared" si="7"/>
        <v>63009.25</v>
      </c>
      <c r="L130" s="19">
        <v>55440</v>
      </c>
      <c r="N130" s="19">
        <f t="shared" si="8"/>
        <v>56210</v>
      </c>
      <c r="P130" s="19">
        <v>50160</v>
      </c>
      <c r="R130" s="19">
        <f t="shared" si="9"/>
        <v>53240</v>
      </c>
      <c r="T130" s="19">
        <v>60720</v>
      </c>
      <c r="U130" s="19"/>
      <c r="V130" s="19">
        <f t="shared" si="10"/>
        <v>54560</v>
      </c>
      <c r="X130" s="19">
        <v>51480</v>
      </c>
      <c r="Z130" s="19">
        <f t="shared" si="12"/>
        <v>56870</v>
      </c>
      <c r="AB130" s="19">
        <f>'Annex A'!T141</f>
        <v>63215</v>
      </c>
      <c r="AD130" s="19">
        <f t="shared" si="13"/>
        <v>56369.583333333336</v>
      </c>
    </row>
    <row r="131" spans="1:30" ht="12.75">
      <c r="A131" s="17" t="str">
        <f>'Annex A'!A142</f>
        <v>St Sebastian's Catholic JMI</v>
      </c>
      <c r="B131" s="17">
        <f>'Annex A'!B142</f>
        <v>3413588</v>
      </c>
      <c r="C131" s="19">
        <v>80052</v>
      </c>
      <c r="D131" s="19">
        <v>105840</v>
      </c>
      <c r="F131" s="19">
        <f t="shared" si="11"/>
        <v>90797</v>
      </c>
      <c r="H131" s="19">
        <v>106920</v>
      </c>
      <c r="J131" s="19">
        <f t="shared" si="7"/>
        <v>106290</v>
      </c>
      <c r="L131" s="19">
        <v>96360</v>
      </c>
      <c r="N131" s="19">
        <f t="shared" si="8"/>
        <v>102520</v>
      </c>
      <c r="P131" s="19">
        <v>76560</v>
      </c>
      <c r="R131" s="19">
        <f t="shared" si="9"/>
        <v>88110</v>
      </c>
      <c r="T131" s="19">
        <v>72600</v>
      </c>
      <c r="U131" s="19"/>
      <c r="V131" s="19">
        <f t="shared" si="10"/>
        <v>74910</v>
      </c>
      <c r="X131" s="19">
        <v>64680</v>
      </c>
      <c r="Z131" s="19">
        <f t="shared" si="12"/>
        <v>69300</v>
      </c>
      <c r="AB131" s="19">
        <f>'Annex A'!T142</f>
        <v>72630</v>
      </c>
      <c r="AD131" s="19">
        <f t="shared" si="13"/>
        <v>67992.5</v>
      </c>
    </row>
    <row r="132" spans="1:30" ht="12.75">
      <c r="A132" s="17" t="str">
        <f>'Annex A'!A143</f>
        <v>St Teresa of Lisieux Catholic Primary</v>
      </c>
      <c r="B132" s="17">
        <f>'Annex A'!B143</f>
        <v>3413967</v>
      </c>
      <c r="C132" s="19">
        <v>193459</v>
      </c>
      <c r="D132" s="19">
        <v>255339</v>
      </c>
      <c r="F132" s="19">
        <f t="shared" si="11"/>
        <v>219242.33333333334</v>
      </c>
      <c r="H132" s="19">
        <v>267960</v>
      </c>
      <c r="J132" s="19">
        <f>(D132/12*7)+(H132/12*5)</f>
        <v>260597.75</v>
      </c>
      <c r="L132" s="19">
        <v>253440</v>
      </c>
      <c r="N132" s="19">
        <f t="shared" si="8"/>
        <v>261910</v>
      </c>
      <c r="P132" s="19">
        <v>242880</v>
      </c>
      <c r="R132" s="19">
        <f t="shared" si="9"/>
        <v>249040</v>
      </c>
      <c r="T132" s="19">
        <v>220440</v>
      </c>
      <c r="U132" s="19"/>
      <c r="V132" s="19">
        <f t="shared" si="10"/>
        <v>233530</v>
      </c>
      <c r="X132" s="19">
        <v>227040</v>
      </c>
      <c r="Z132" s="19">
        <f t="shared" si="12"/>
        <v>223190</v>
      </c>
      <c r="AB132" s="19">
        <f>'Annex A'!T143</f>
        <v>235375</v>
      </c>
      <c r="AD132" s="19">
        <f t="shared" si="13"/>
        <v>230512.91666666666</v>
      </c>
    </row>
    <row r="133" spans="1:30" ht="12.75">
      <c r="A133" s="17" t="str">
        <f>'Annex A'!A144</f>
        <v>The Trinity Catholic Primary</v>
      </c>
      <c r="B133" s="17">
        <f>'Annex A'!B144</f>
        <v>3413963</v>
      </c>
      <c r="C133" s="19">
        <v>173446</v>
      </c>
      <c r="D133" s="19">
        <v>244755</v>
      </c>
      <c r="F133" s="19">
        <f t="shared" si="11"/>
        <v>203158.08333333334</v>
      </c>
      <c r="H133" s="19">
        <v>237600</v>
      </c>
      <c r="J133" s="19">
        <f>(D133/12*7)+(H133/12*5)</f>
        <v>241773.75</v>
      </c>
      <c r="L133" s="19">
        <v>233640</v>
      </c>
      <c r="N133" s="19">
        <f t="shared" si="8"/>
        <v>235950</v>
      </c>
      <c r="P133" s="19">
        <v>227040</v>
      </c>
      <c r="R133" s="19">
        <f t="shared" si="9"/>
        <v>230890</v>
      </c>
      <c r="T133" s="19">
        <v>231000</v>
      </c>
      <c r="U133" s="19"/>
      <c r="V133" s="19">
        <f t="shared" si="10"/>
        <v>228690</v>
      </c>
      <c r="X133" s="19">
        <v>220440</v>
      </c>
      <c r="Z133" s="19">
        <f t="shared" si="12"/>
        <v>226600</v>
      </c>
      <c r="AB133" s="19">
        <f>'Annex A'!T144</f>
        <v>182920</v>
      </c>
      <c r="AD133" s="19">
        <f t="shared" si="13"/>
        <v>204806.6666666667</v>
      </c>
    </row>
    <row r="134" spans="1:30" ht="12.75">
      <c r="A134" s="17" t="str">
        <f>'Annex A'!A145</f>
        <v>St Vincent de Paul Catholic Primary</v>
      </c>
      <c r="B134" s="17">
        <f>'Annex A'!B145</f>
        <v>3413594</v>
      </c>
      <c r="C134" s="19">
        <v>76240</v>
      </c>
      <c r="D134" s="19">
        <v>92610</v>
      </c>
      <c r="F134" s="19">
        <f t="shared" si="11"/>
        <v>83060.83333333333</v>
      </c>
      <c r="H134" s="19">
        <v>110880</v>
      </c>
      <c r="J134" s="19">
        <f>(D134/12*7)+(H134/12*5)</f>
        <v>100222.5</v>
      </c>
      <c r="L134" s="19">
        <v>105600</v>
      </c>
      <c r="N134" s="19">
        <f t="shared" si="8"/>
        <v>108680</v>
      </c>
      <c r="P134" s="19">
        <v>93720</v>
      </c>
      <c r="R134" s="19">
        <f t="shared" si="9"/>
        <v>100650</v>
      </c>
      <c r="T134" s="19">
        <v>89760</v>
      </c>
      <c r="U134" s="19"/>
      <c r="V134" s="19">
        <f t="shared" si="10"/>
        <v>92070</v>
      </c>
      <c r="X134" s="19">
        <v>73920</v>
      </c>
      <c r="Z134" s="19">
        <f t="shared" si="12"/>
        <v>83160</v>
      </c>
      <c r="AB134" s="19">
        <f>'Annex A'!T145</f>
        <v>65905</v>
      </c>
      <c r="AD134" s="19">
        <f t="shared" si="13"/>
        <v>70580.41666666666</v>
      </c>
    </row>
    <row r="135" spans="1:30" ht="12.75">
      <c r="A135" s="4" t="s">
        <v>7</v>
      </c>
      <c r="B135" s="4" t="s">
        <v>7</v>
      </c>
      <c r="C135" s="4" t="s">
        <v>7</v>
      </c>
      <c r="D135" s="4" t="s">
        <v>7</v>
      </c>
      <c r="F135" s="4" t="s">
        <v>7</v>
      </c>
      <c r="H135" s="4" t="s">
        <v>7</v>
      </c>
      <c r="J135" s="4" t="s">
        <v>7</v>
      </c>
      <c r="L135" s="4" t="s">
        <v>7</v>
      </c>
      <c r="N135" s="4" t="s">
        <v>7</v>
      </c>
      <c r="P135" s="4" t="s">
        <v>7</v>
      </c>
      <c r="R135" s="4" t="s">
        <v>7</v>
      </c>
      <c r="T135" s="4" t="s">
        <v>7</v>
      </c>
      <c r="U135" s="19"/>
      <c r="V135" s="4" t="s">
        <v>7</v>
      </c>
      <c r="X135" s="4" t="s">
        <v>7</v>
      </c>
      <c r="Z135" s="4" t="s">
        <v>7</v>
      </c>
      <c r="AB135" s="4" t="s">
        <v>7</v>
      </c>
      <c r="AD135" s="4" t="s">
        <v>7</v>
      </c>
    </row>
    <row r="136" spans="1:30" ht="12.75">
      <c r="A136" s="17" t="str">
        <f>'Annex A'!A147</f>
        <v>Total Catholic Primary Schools:</v>
      </c>
      <c r="B136" s="17"/>
      <c r="C136" s="19">
        <f>SUM(C92:C134)</f>
        <v>3888240</v>
      </c>
      <c r="D136" s="19">
        <f>SUM(D92:D134)</f>
        <v>5410739.25</v>
      </c>
      <c r="F136" s="19">
        <f>SUM(F92:F134)</f>
        <v>4463768.749999999</v>
      </c>
      <c r="H136" s="19">
        <f>SUM(H92:H134)</f>
        <v>5552580</v>
      </c>
      <c r="J136" s="19">
        <f>SUM(J92:J134)</f>
        <v>5501460.5</v>
      </c>
      <c r="L136" s="19">
        <f>SUM(L92:L134)</f>
        <v>5665440</v>
      </c>
      <c r="N136" s="19">
        <f>SUM(N92:N134)</f>
        <v>5626830</v>
      </c>
      <c r="P136" s="19">
        <f>SUM(P92:P134)</f>
        <v>5545320</v>
      </c>
      <c r="R136" s="19">
        <f>SUM(R92:R134)</f>
        <v>5615390</v>
      </c>
      <c r="T136" s="19">
        <f>SUM(T92:T134)</f>
        <v>5610000</v>
      </c>
      <c r="U136" s="19"/>
      <c r="V136" s="19">
        <f>SUM(V92:V134)</f>
        <v>5572270</v>
      </c>
      <c r="X136" s="19">
        <f>SUM(X92:X134)</f>
        <v>5415960</v>
      </c>
      <c r="Z136" s="19">
        <f>SUM(Z92:Z134)</f>
        <v>5529150</v>
      </c>
      <c r="AB136" s="19">
        <f>SUM(AB92:AB134)</f>
        <v>5536020</v>
      </c>
      <c r="AD136" s="19">
        <f>SUM(AD92:AD134)</f>
        <v>5465985.000000001</v>
      </c>
    </row>
    <row r="137" spans="1:30" ht="12.75">
      <c r="A137" s="4" t="s">
        <v>7</v>
      </c>
      <c r="B137" s="4" t="s">
        <v>7</v>
      </c>
      <c r="C137" s="4" t="s">
        <v>7</v>
      </c>
      <c r="D137" s="4" t="s">
        <v>7</v>
      </c>
      <c r="F137" s="4" t="s">
        <v>7</v>
      </c>
      <c r="H137" s="4" t="s">
        <v>7</v>
      </c>
      <c r="J137" s="4" t="s">
        <v>7</v>
      </c>
      <c r="L137" s="4" t="s">
        <v>7</v>
      </c>
      <c r="N137" s="4" t="s">
        <v>7</v>
      </c>
      <c r="P137" s="4" t="s">
        <v>7</v>
      </c>
      <c r="R137" s="4" t="s">
        <v>7</v>
      </c>
      <c r="T137" s="4" t="s">
        <v>7</v>
      </c>
      <c r="U137" s="19"/>
      <c r="V137" s="4" t="s">
        <v>7</v>
      </c>
      <c r="X137" s="4" t="s">
        <v>7</v>
      </c>
      <c r="Z137" s="4" t="s">
        <v>7</v>
      </c>
      <c r="AB137" s="4" t="s">
        <v>7</v>
      </c>
      <c r="AD137" s="4" t="s">
        <v>7</v>
      </c>
    </row>
    <row r="138" spans="1:22" ht="12.75">
      <c r="A138" s="17" t="str">
        <f>'Annex A'!A149</f>
        <v>Voluntary Primary Schools</v>
      </c>
      <c r="B138" s="17"/>
      <c r="C138" s="17"/>
      <c r="D138" s="17"/>
      <c r="F138" s="17"/>
      <c r="H138" s="17"/>
      <c r="J138" s="17"/>
      <c r="L138" s="17"/>
      <c r="N138" s="17"/>
      <c r="P138" s="17"/>
      <c r="R138" s="17"/>
      <c r="T138" s="17"/>
      <c r="U138" s="19"/>
      <c r="V138" s="17"/>
    </row>
    <row r="139" spans="1:22" ht="12.75">
      <c r="A139" s="17" t="str">
        <f>'Annex A'!A150</f>
        <v>Joint Denomination</v>
      </c>
      <c r="B139" s="17"/>
      <c r="C139" s="17"/>
      <c r="D139" s="17"/>
      <c r="F139" s="17"/>
      <c r="H139" s="17"/>
      <c r="J139" s="17"/>
      <c r="L139" s="17"/>
      <c r="N139" s="17"/>
      <c r="P139" s="17"/>
      <c r="R139" s="17"/>
      <c r="T139" s="17"/>
      <c r="U139" s="19"/>
      <c r="V139" s="17"/>
    </row>
    <row r="140" spans="1:30" ht="12.75">
      <c r="A140" s="17" t="str">
        <f>'Annex A'!A151</f>
        <v>Emmaus C of E and Catholic Primary</v>
      </c>
      <c r="B140" s="17">
        <f>'Annex A'!B151</f>
        <v>3413956</v>
      </c>
      <c r="C140" s="19">
        <v>45744</v>
      </c>
      <c r="D140" s="19">
        <v>64827</v>
      </c>
      <c r="F140" s="19">
        <f>(C140/12*7)+(D140/12*5)</f>
        <v>53695.25</v>
      </c>
      <c r="H140" s="19">
        <v>60720</v>
      </c>
      <c r="J140" s="19">
        <f>(D140/12*7)+(H140/12*5)</f>
        <v>63115.75</v>
      </c>
      <c r="L140" s="19">
        <v>60720</v>
      </c>
      <c r="N140" s="19">
        <f aca="true" t="shared" si="14" ref="N140:N200">(H140/12*7)+(L140/12*5)</f>
        <v>60720</v>
      </c>
      <c r="P140" s="19">
        <v>60720</v>
      </c>
      <c r="R140" s="19">
        <f aca="true" t="shared" si="15" ref="R140:R200">(L140/12*7)+(P140/12*5)</f>
        <v>60720</v>
      </c>
      <c r="T140" s="19">
        <v>64680</v>
      </c>
      <c r="U140" s="19"/>
      <c r="V140" s="19">
        <f t="shared" si="10"/>
        <v>62370</v>
      </c>
      <c r="X140" s="19">
        <v>48840</v>
      </c>
      <c r="Z140" s="19">
        <f>(T140/12*7)+(X140/12*5)</f>
        <v>58080</v>
      </c>
      <c r="AB140" s="19">
        <f>'Annex A'!T151</f>
        <v>48420</v>
      </c>
      <c r="AD140" s="19">
        <f>(X140/12*7)+(AB140/12*5)</f>
        <v>48665</v>
      </c>
    </row>
    <row r="141" spans="1:30" ht="12.75">
      <c r="A141" s="17" t="str">
        <f>'Annex A'!A152</f>
        <v>Faith Primary</v>
      </c>
      <c r="B141" s="17">
        <f>'Annex A'!B152</f>
        <v>3413964</v>
      </c>
      <c r="C141" s="19">
        <v>68616</v>
      </c>
      <c r="D141" s="19">
        <v>113778</v>
      </c>
      <c r="F141" s="19">
        <f>(C141/12*7)+(D141/12*5)</f>
        <v>87433.5</v>
      </c>
      <c r="H141" s="19">
        <v>145200</v>
      </c>
      <c r="J141" s="19">
        <f>(D141/12*7)+(H141/12*5)</f>
        <v>126870.5</v>
      </c>
      <c r="L141" s="19">
        <v>135960</v>
      </c>
      <c r="N141" s="19">
        <f t="shared" si="14"/>
        <v>141350</v>
      </c>
      <c r="P141" s="19">
        <v>176880</v>
      </c>
      <c r="R141" s="19">
        <f t="shared" si="15"/>
        <v>153010</v>
      </c>
      <c r="T141" s="19">
        <v>122760</v>
      </c>
      <c r="U141" s="19"/>
      <c r="V141" s="19">
        <f aca="true" t="shared" si="16" ref="V141:V201">(P141/12*7)+(T141/12*5)</f>
        <v>154330</v>
      </c>
      <c r="X141" s="19">
        <v>96360</v>
      </c>
      <c r="Z141" s="19">
        <f>(T141/12*7)+(X141/12*5)</f>
        <v>111760</v>
      </c>
      <c r="AB141" s="19">
        <f>'Annex A'!T152</f>
        <v>123740</v>
      </c>
      <c r="AD141" s="19">
        <f>(X141/12*7)+(AB141/12*5)</f>
        <v>107768.33333333333</v>
      </c>
    </row>
    <row r="142" spans="1:23" ht="12.75">
      <c r="A142" s="17"/>
      <c r="B142" s="17"/>
      <c r="C142" s="17"/>
      <c r="D142" s="17"/>
      <c r="F142" s="17"/>
      <c r="G142" s="17"/>
      <c r="H142" s="17"/>
      <c r="I142" s="17"/>
      <c r="J142" s="17"/>
      <c r="L142" s="17"/>
      <c r="N142" s="17"/>
      <c r="P142" s="17"/>
      <c r="R142" s="17"/>
      <c r="T142" s="17"/>
      <c r="U142" s="19"/>
      <c r="V142" s="17"/>
      <c r="W142" s="17"/>
    </row>
    <row r="143" spans="1:23" ht="12.75">
      <c r="A143" s="17" t="str">
        <f>'Annex A'!A154</f>
        <v>Voluntary Primary Schools</v>
      </c>
      <c r="B143" s="17"/>
      <c r="C143" s="17"/>
      <c r="D143" s="17"/>
      <c r="F143" s="17"/>
      <c r="G143" s="17"/>
      <c r="H143" s="17"/>
      <c r="I143" s="17"/>
      <c r="J143" s="17"/>
      <c r="L143" s="17"/>
      <c r="N143" s="17"/>
      <c r="P143" s="17"/>
      <c r="R143" s="17"/>
      <c r="T143" s="17"/>
      <c r="U143" s="19"/>
      <c r="V143" s="17"/>
      <c r="W143" s="17"/>
    </row>
    <row r="144" spans="1:23" ht="12.75">
      <c r="A144" s="17" t="str">
        <f>'Annex A'!A155</f>
        <v>Voluntary Aided</v>
      </c>
      <c r="B144" s="17"/>
      <c r="C144" s="17"/>
      <c r="D144" s="17"/>
      <c r="F144" s="17"/>
      <c r="G144" s="17"/>
      <c r="H144" s="17"/>
      <c r="I144" s="17"/>
      <c r="J144" s="17"/>
      <c r="L144" s="17"/>
      <c r="N144" s="17"/>
      <c r="P144" s="17"/>
      <c r="R144" s="17"/>
      <c r="T144" s="17"/>
      <c r="U144" s="19"/>
      <c r="V144" s="17"/>
      <c r="W144" s="17"/>
    </row>
    <row r="145" spans="1:30" ht="12.75">
      <c r="A145" s="17" t="str">
        <f>'Annex A'!A156</f>
        <v>King David Primary</v>
      </c>
      <c r="B145" s="17">
        <f>'Annex A'!B156</f>
        <v>3415200</v>
      </c>
      <c r="C145" s="19">
        <v>20013</v>
      </c>
      <c r="D145" s="19">
        <v>27783</v>
      </c>
      <c r="F145" s="19">
        <f>(C145/12*7)+(D145/12*5)</f>
        <v>23250.5</v>
      </c>
      <c r="H145" s="19">
        <v>31680</v>
      </c>
      <c r="J145" s="19">
        <f>(D145/12*7)+(H145/12*5)</f>
        <v>29406.75</v>
      </c>
      <c r="L145" s="19">
        <v>29040</v>
      </c>
      <c r="N145" s="19">
        <f t="shared" si="14"/>
        <v>30580</v>
      </c>
      <c r="P145" s="19">
        <v>27720</v>
      </c>
      <c r="R145" s="19">
        <f t="shared" si="15"/>
        <v>28490</v>
      </c>
      <c r="T145" s="19">
        <v>26400</v>
      </c>
      <c r="U145" s="19"/>
      <c r="V145" s="19">
        <f t="shared" si="16"/>
        <v>27170</v>
      </c>
      <c r="X145" s="19">
        <v>18480</v>
      </c>
      <c r="Z145" s="19">
        <f>(T145/12*7)+(X145/12*5)</f>
        <v>23100</v>
      </c>
      <c r="AB145" s="19">
        <f>'Annex A'!T156</f>
        <v>24210</v>
      </c>
      <c r="AD145" s="19">
        <f>(X145/12*7)+(AB145/12*5)</f>
        <v>20867.5</v>
      </c>
    </row>
    <row r="146" spans="1:30" ht="12.75">
      <c r="A146" s="4" t="s">
        <v>7</v>
      </c>
      <c r="B146" s="4" t="s">
        <v>7</v>
      </c>
      <c r="C146" s="4" t="s">
        <v>7</v>
      </c>
      <c r="D146" s="4" t="s">
        <v>7</v>
      </c>
      <c r="F146" s="4" t="s">
        <v>7</v>
      </c>
      <c r="H146" s="4" t="s">
        <v>7</v>
      </c>
      <c r="J146" s="4" t="s">
        <v>7</v>
      </c>
      <c r="L146" s="4" t="s">
        <v>7</v>
      </c>
      <c r="N146" s="4" t="s">
        <v>7</v>
      </c>
      <c r="P146" s="4" t="s">
        <v>7</v>
      </c>
      <c r="R146" s="4" t="s">
        <v>7</v>
      </c>
      <c r="T146" s="4" t="s">
        <v>7</v>
      </c>
      <c r="U146" s="19"/>
      <c r="V146" s="4" t="s">
        <v>7</v>
      </c>
      <c r="X146" s="4" t="s">
        <v>7</v>
      </c>
      <c r="Z146" s="4" t="s">
        <v>7</v>
      </c>
      <c r="AB146" s="4" t="s">
        <v>7</v>
      </c>
      <c r="AD146" s="4" t="s">
        <v>7</v>
      </c>
    </row>
    <row r="147" spans="1:30" ht="12.75">
      <c r="A147" s="17" t="str">
        <f>'Annex A'!A158</f>
        <v>Total All Primary &amp; Nursery Schools</v>
      </c>
      <c r="B147" s="17"/>
      <c r="C147" s="19">
        <f>SUM(C70,C79,C88,C136,C140,C141,C145)</f>
        <v>10758417</v>
      </c>
      <c r="D147" s="19">
        <f>SUM(D70,D79,D88,D136,D140,D141,D145)</f>
        <v>15195537</v>
      </c>
      <c r="F147" s="19">
        <f>SUM(F70,F79,F88,F136,F140,F141,F145)</f>
        <v>12461870.75</v>
      </c>
      <c r="H147" s="19">
        <f>SUM(H70,H79,H88,H136,H140,H141,H145)</f>
        <v>15770700</v>
      </c>
      <c r="J147" s="19">
        <f>SUM(J70,J79,J88,J136,J140,J141,J145)</f>
        <v>15460909.5</v>
      </c>
      <c r="L147" s="19">
        <f>SUM(L70,L79,L88,L136,L140,L141,L145)</f>
        <v>15981240</v>
      </c>
      <c r="N147" s="19">
        <f>SUM(N70,N79,N88,N136,N140,N141,N145)</f>
        <v>15978050</v>
      </c>
      <c r="P147" s="19">
        <f>SUM(P70,P79,P88,P136,P140,P141,P145)</f>
        <v>15700080</v>
      </c>
      <c r="R147" s="19">
        <f>SUM(R70,R79,R88,R136,R140,R141,R145)</f>
        <v>15864090</v>
      </c>
      <c r="T147" s="19">
        <f>SUM(T70,T79,T88,T136,T140,T141,T145)</f>
        <v>15676320</v>
      </c>
      <c r="U147" s="19"/>
      <c r="V147" s="19">
        <f>SUM(V70,V79,V88,V136,V140,V141,V145)</f>
        <v>15690180</v>
      </c>
      <c r="X147" s="19">
        <f>SUM(X70,X79,X88,X136,X140,X141,X145)</f>
        <v>15240060</v>
      </c>
      <c r="Z147" s="19">
        <f>SUM(Z70,Z79,Z88,Z136,Z140,Z141,Z145)</f>
        <v>15494545</v>
      </c>
      <c r="AB147" s="19">
        <f>SUM(AB70,AB79,AB88,AB136,AB140,AB141,AB145)</f>
        <v>15507177.5</v>
      </c>
      <c r="AD147" s="19">
        <f>SUM(AD70,AD79,AD88,AD136,AD140,AD141,AD145)</f>
        <v>15351358.958333338</v>
      </c>
    </row>
    <row r="148" spans="1:30" ht="12.75">
      <c r="A148" s="4" t="s">
        <v>7</v>
      </c>
      <c r="B148" s="4" t="s">
        <v>7</v>
      </c>
      <c r="C148" s="4" t="s">
        <v>7</v>
      </c>
      <c r="D148" s="4" t="s">
        <v>7</v>
      </c>
      <c r="F148" s="4" t="s">
        <v>7</v>
      </c>
      <c r="H148" s="4" t="s">
        <v>7</v>
      </c>
      <c r="J148" s="4" t="s">
        <v>7</v>
      </c>
      <c r="L148" s="4" t="s">
        <v>7</v>
      </c>
      <c r="N148" s="4" t="s">
        <v>7</v>
      </c>
      <c r="P148" s="4" t="s">
        <v>7</v>
      </c>
      <c r="R148" s="4" t="s">
        <v>7</v>
      </c>
      <c r="T148" s="4" t="s">
        <v>7</v>
      </c>
      <c r="U148" s="19"/>
      <c r="V148" s="4" t="s">
        <v>7</v>
      </c>
      <c r="X148" s="4" t="s">
        <v>7</v>
      </c>
      <c r="Z148" s="4" t="s">
        <v>7</v>
      </c>
      <c r="AB148" s="4" t="s">
        <v>7</v>
      </c>
      <c r="AD148" s="4" t="s">
        <v>7</v>
      </c>
    </row>
    <row r="149" spans="1:22" ht="12.75">
      <c r="A149" s="17" t="str">
        <f>'Annex A'!A160</f>
        <v>Community Comprehensive</v>
      </c>
      <c r="B149" s="17"/>
      <c r="C149" s="17"/>
      <c r="D149" s="17"/>
      <c r="F149" s="17"/>
      <c r="H149" s="17"/>
      <c r="J149" s="17"/>
      <c r="L149" s="17"/>
      <c r="N149" s="17"/>
      <c r="P149" s="17"/>
      <c r="R149" s="17"/>
      <c r="T149" s="17"/>
      <c r="U149" s="19"/>
      <c r="V149" s="17"/>
    </row>
    <row r="150" spans="1:22" ht="12.75">
      <c r="A150" s="17"/>
      <c r="B150" s="17"/>
      <c r="C150" s="17"/>
      <c r="D150" s="17"/>
      <c r="F150" s="17"/>
      <c r="H150" s="17"/>
      <c r="J150" s="17"/>
      <c r="L150" s="17"/>
      <c r="N150" s="17"/>
      <c r="P150" s="17"/>
      <c r="R150" s="17"/>
      <c r="T150" s="17"/>
      <c r="U150" s="19"/>
      <c r="V150" s="17"/>
    </row>
    <row r="151" spans="1:30" ht="12.75">
      <c r="A151" s="17" t="str">
        <f>'Annex A'!A162</f>
        <v>The Alsop High</v>
      </c>
      <c r="B151" s="17">
        <f>'Annex A'!B162</f>
        <v>3414421</v>
      </c>
      <c r="C151" s="19">
        <v>801900</v>
      </c>
      <c r="D151" s="19">
        <v>787270</v>
      </c>
      <c r="F151" s="19">
        <f aca="true" t="shared" si="17" ref="F151:F156">(C151/12*7)+(D151/12*5)</f>
        <v>795804.1666666666</v>
      </c>
      <c r="H151" s="19">
        <v>725092.4999999997</v>
      </c>
      <c r="J151" s="19">
        <f aca="true" t="shared" si="18" ref="J151:J156">(D151/12*7)+(H151/12*5)</f>
        <v>761362.7083333333</v>
      </c>
      <c r="L151" s="19">
        <v>744260</v>
      </c>
      <c r="N151" s="19">
        <f t="shared" si="14"/>
        <v>733078.958333333</v>
      </c>
      <c r="P151" s="19">
        <v>788205</v>
      </c>
      <c r="R151" s="19">
        <f t="shared" si="15"/>
        <v>762570.4166666666</v>
      </c>
      <c r="T151" s="19">
        <v>824670</v>
      </c>
      <c r="U151" s="19"/>
      <c r="V151" s="19">
        <f t="shared" si="16"/>
        <v>803398.75</v>
      </c>
      <c r="X151" s="19">
        <v>812515</v>
      </c>
      <c r="Z151" s="19">
        <f aca="true" t="shared" si="19" ref="Z151:Z156">(T151/12*7)+(X151/12*5)</f>
        <v>819605.4166666666</v>
      </c>
      <c r="AB151" s="19">
        <f>'Annex A'!T162</f>
        <v>818435</v>
      </c>
      <c r="AD151" s="19">
        <f aca="true" t="shared" si="20" ref="AD151:AD156">(X151/12*7)+(AB151/12*5)</f>
        <v>814981.6666666667</v>
      </c>
    </row>
    <row r="152" spans="1:30" ht="12.75">
      <c r="A152" s="17" t="str">
        <f>'Annex A'!A163</f>
        <v>Broadgreen International</v>
      </c>
      <c r="B152" s="17">
        <f>'Annex A'!B163</f>
        <v>3414425</v>
      </c>
      <c r="C152" s="19">
        <v>656100</v>
      </c>
      <c r="D152" s="19">
        <v>629722.5</v>
      </c>
      <c r="F152" s="19">
        <f t="shared" si="17"/>
        <v>645109.375</v>
      </c>
      <c r="H152" s="19">
        <v>626917.5000000006</v>
      </c>
      <c r="J152" s="19">
        <f t="shared" si="18"/>
        <v>628553.7500000002</v>
      </c>
      <c r="L152" s="19">
        <v>615230</v>
      </c>
      <c r="N152" s="19">
        <f t="shared" si="14"/>
        <v>622047.7083333337</v>
      </c>
      <c r="P152" s="19">
        <v>671330</v>
      </c>
      <c r="R152" s="19">
        <f t="shared" si="15"/>
        <v>638605</v>
      </c>
      <c r="T152" s="19">
        <v>633930</v>
      </c>
      <c r="U152" s="19"/>
      <c r="V152" s="19">
        <f t="shared" si="16"/>
        <v>655746.6666666666</v>
      </c>
      <c r="X152" s="19">
        <v>629255</v>
      </c>
      <c r="Z152" s="19">
        <f t="shared" si="19"/>
        <v>631982.0833333333</v>
      </c>
      <c r="AB152" s="19">
        <f>'Annex A'!T163</f>
        <v>620750</v>
      </c>
      <c r="AD152" s="19">
        <f t="shared" si="20"/>
        <v>625711.25</v>
      </c>
    </row>
    <row r="153" spans="1:30" ht="12.75">
      <c r="A153" s="17" t="str">
        <f>'Annex A'!A164</f>
        <v>Calderstones</v>
      </c>
      <c r="B153" s="17">
        <f>'Annex A'!B164</f>
        <v>3414427</v>
      </c>
      <c r="C153" s="19">
        <v>403200</v>
      </c>
      <c r="D153" s="19">
        <v>404855</v>
      </c>
      <c r="F153" s="19">
        <f t="shared" si="17"/>
        <v>403889.5833333333</v>
      </c>
      <c r="H153" s="19">
        <v>401115.00000000023</v>
      </c>
      <c r="J153" s="19">
        <f t="shared" si="18"/>
        <v>403296.66666666674</v>
      </c>
      <c r="L153" s="19">
        <v>376805</v>
      </c>
      <c r="N153" s="19">
        <f t="shared" si="14"/>
        <v>390985.8333333335</v>
      </c>
      <c r="P153" s="19">
        <v>414205</v>
      </c>
      <c r="R153" s="19">
        <f t="shared" si="15"/>
        <v>392388.3333333334</v>
      </c>
      <c r="T153" s="19">
        <v>445995</v>
      </c>
      <c r="U153" s="19"/>
      <c r="V153" s="19">
        <f t="shared" si="16"/>
        <v>427450.8333333334</v>
      </c>
      <c r="X153" s="19">
        <v>451605</v>
      </c>
      <c r="Z153" s="19">
        <f t="shared" si="19"/>
        <v>448332.5</v>
      </c>
      <c r="AB153" s="19">
        <f>'Annex A'!T164</f>
        <v>435480</v>
      </c>
      <c r="AD153" s="19">
        <f t="shared" si="20"/>
        <v>444886.25</v>
      </c>
    </row>
    <row r="154" spans="1:30" ht="12.75">
      <c r="A154" s="17" t="str">
        <f>'Annex A'!A165</f>
        <v>Fazakerley High</v>
      </c>
      <c r="B154" s="17">
        <f>'Annex A'!B165</f>
        <v>3414420</v>
      </c>
      <c r="C154" s="19">
        <v>310500</v>
      </c>
      <c r="D154" s="19">
        <v>304342.5</v>
      </c>
      <c r="F154" s="19">
        <f t="shared" si="17"/>
        <v>307934.375</v>
      </c>
      <c r="H154" s="19">
        <v>296395.00000000006</v>
      </c>
      <c r="J154" s="19">
        <f t="shared" si="18"/>
        <v>301031.0416666667</v>
      </c>
      <c r="L154" s="19">
        <v>326315</v>
      </c>
      <c r="N154" s="19">
        <f t="shared" si="14"/>
        <v>308861.66666666674</v>
      </c>
      <c r="P154" s="19">
        <v>384285</v>
      </c>
      <c r="R154" s="19">
        <f t="shared" si="15"/>
        <v>350469.1666666667</v>
      </c>
      <c r="T154" s="19">
        <v>381480</v>
      </c>
      <c r="U154" s="19"/>
      <c r="V154" s="19">
        <f t="shared" si="16"/>
        <v>383116.25</v>
      </c>
      <c r="X154" s="19">
        <v>396440</v>
      </c>
      <c r="Z154" s="19">
        <f t="shared" si="19"/>
        <v>387713.3333333333</v>
      </c>
      <c r="AB154" s="19">
        <f>'Annex A'!T165</f>
        <v>424020</v>
      </c>
      <c r="AD154" s="19">
        <f t="shared" si="20"/>
        <v>407931.6666666666</v>
      </c>
    </row>
    <row r="155" spans="1:30" ht="12.75">
      <c r="A155" s="17" t="str">
        <f>'Annex A'!A166</f>
        <v>Gateacre Community Comprehensive</v>
      </c>
      <c r="B155" s="17">
        <f>'Annex A'!B166</f>
        <v>3414429</v>
      </c>
      <c r="C155" s="19">
        <v>453600</v>
      </c>
      <c r="D155" s="19">
        <v>489005</v>
      </c>
      <c r="F155" s="19">
        <f t="shared" si="17"/>
        <v>468352.0833333333</v>
      </c>
      <c r="H155" s="19">
        <v>497420</v>
      </c>
      <c r="J155" s="19">
        <f t="shared" si="18"/>
        <v>492511.24999999994</v>
      </c>
      <c r="L155" s="19">
        <v>476850</v>
      </c>
      <c r="N155" s="19">
        <f t="shared" si="14"/>
        <v>488849.1666666666</v>
      </c>
      <c r="P155" s="19">
        <v>481525</v>
      </c>
      <c r="R155" s="19">
        <f t="shared" si="15"/>
        <v>478797.9166666667</v>
      </c>
      <c r="T155" s="19">
        <v>499290</v>
      </c>
      <c r="U155" s="19"/>
      <c r="V155" s="19">
        <f t="shared" si="16"/>
        <v>488927.0833333334</v>
      </c>
      <c r="X155" s="19">
        <v>458150</v>
      </c>
      <c r="Z155" s="19">
        <f t="shared" si="19"/>
        <v>482148.3333333333</v>
      </c>
      <c r="AB155" s="19">
        <f>'Annex A'!T166</f>
        <v>477977.5</v>
      </c>
      <c r="AD155" s="19">
        <f t="shared" si="20"/>
        <v>466411.4583333333</v>
      </c>
    </row>
    <row r="156" spans="1:30" ht="12.75">
      <c r="A156" s="17" t="str">
        <f>'Annex A'!A167</f>
        <v>Holly Lodge Girls College</v>
      </c>
      <c r="B156" s="17">
        <f>'Annex A'!B167</f>
        <v>3414404</v>
      </c>
      <c r="C156" s="19">
        <v>363600</v>
      </c>
      <c r="D156" s="19">
        <v>314160</v>
      </c>
      <c r="F156" s="19">
        <f t="shared" si="17"/>
        <v>343000</v>
      </c>
      <c r="H156" s="19">
        <v>306212.5</v>
      </c>
      <c r="J156" s="19">
        <f t="shared" si="18"/>
        <v>310848.5416666666</v>
      </c>
      <c r="L156" s="19">
        <v>326315</v>
      </c>
      <c r="N156" s="19">
        <f t="shared" si="14"/>
        <v>314588.5416666666</v>
      </c>
      <c r="P156" s="19">
        <v>345015</v>
      </c>
      <c r="R156" s="19">
        <f t="shared" si="15"/>
        <v>334106.6666666667</v>
      </c>
      <c r="T156" s="19">
        <v>373065</v>
      </c>
      <c r="U156" s="19"/>
      <c r="V156" s="19">
        <f t="shared" si="16"/>
        <v>356702.5</v>
      </c>
      <c r="X156" s="19">
        <v>391765</v>
      </c>
      <c r="Z156" s="19">
        <f t="shared" si="19"/>
        <v>380856.6666666666</v>
      </c>
      <c r="AB156" s="19">
        <f>'Annex A'!T167</f>
        <v>445985</v>
      </c>
      <c r="AD156" s="19">
        <f t="shared" si="20"/>
        <v>414356.6666666666</v>
      </c>
    </row>
    <row r="157" spans="1:30" ht="12.75">
      <c r="A157" s="4" t="s">
        <v>7</v>
      </c>
      <c r="B157" s="4" t="s">
        <v>7</v>
      </c>
      <c r="C157" s="4" t="s">
        <v>7</v>
      </c>
      <c r="D157" s="4" t="s">
        <v>7</v>
      </c>
      <c r="F157" s="4" t="s">
        <v>7</v>
      </c>
      <c r="H157" s="4" t="s">
        <v>7</v>
      </c>
      <c r="J157" s="4" t="s">
        <v>7</v>
      </c>
      <c r="L157" s="4" t="s">
        <v>7</v>
      </c>
      <c r="N157" s="4" t="s">
        <v>7</v>
      </c>
      <c r="P157" s="4" t="s">
        <v>7</v>
      </c>
      <c r="R157" s="4" t="s">
        <v>7</v>
      </c>
      <c r="T157" s="4" t="s">
        <v>7</v>
      </c>
      <c r="U157" s="19"/>
      <c r="V157" s="4" t="s">
        <v>7</v>
      </c>
      <c r="X157" s="4" t="s">
        <v>7</v>
      </c>
      <c r="Z157" s="4" t="s">
        <v>7</v>
      </c>
      <c r="AB157" s="4" t="s">
        <v>7</v>
      </c>
      <c r="AD157" s="4" t="s">
        <v>7</v>
      </c>
    </row>
    <row r="158" spans="1:30" ht="12.75">
      <c r="A158" s="17" t="str">
        <f>'Annex A'!A169</f>
        <v>Total Community Comprehensive:</v>
      </c>
      <c r="B158" s="17"/>
      <c r="C158" s="19">
        <f>SUM(C151:C156)</f>
        <v>2988900</v>
      </c>
      <c r="D158" s="19">
        <f>SUM(D151:D156)</f>
        <v>2929355</v>
      </c>
      <c r="F158" s="19">
        <f>SUM(F151:F156)</f>
        <v>2964089.5833333335</v>
      </c>
      <c r="H158" s="19">
        <f>SUM(H151:H156)</f>
        <v>2853152.5000000005</v>
      </c>
      <c r="J158" s="19">
        <f>SUM(J151:J156)</f>
        <v>2897603.9583333335</v>
      </c>
      <c r="L158" s="19">
        <f>SUM(L151:L156)</f>
        <v>2865775</v>
      </c>
      <c r="N158" s="19">
        <f>SUM(N151:N156)</f>
        <v>2858411.875</v>
      </c>
      <c r="P158" s="19">
        <f>SUM(P151:P156)</f>
        <v>3084565</v>
      </c>
      <c r="R158" s="19">
        <f>SUM(R151:R156)</f>
        <v>2956937.4999999995</v>
      </c>
      <c r="T158" s="19">
        <f>SUM(T151:T156)</f>
        <v>3158430</v>
      </c>
      <c r="U158" s="19"/>
      <c r="V158" s="19">
        <f>SUM(V151:V156)</f>
        <v>3115342.0833333335</v>
      </c>
      <c r="X158" s="19">
        <f>SUM(X151:X156)</f>
        <v>3139730</v>
      </c>
      <c r="Z158" s="19">
        <f>SUM(Z151:Z156)</f>
        <v>3150638.3333333335</v>
      </c>
      <c r="AB158" s="19">
        <f>SUM(AB151:AB156)</f>
        <v>3222647.5</v>
      </c>
      <c r="AD158" s="19">
        <f>SUM(AD151:AD156)</f>
        <v>3174278.9583333335</v>
      </c>
    </row>
    <row r="159" spans="1:30" ht="12.75">
      <c r="A159" s="4" t="s">
        <v>7</v>
      </c>
      <c r="B159" s="4" t="s">
        <v>7</v>
      </c>
      <c r="C159" s="4" t="s">
        <v>7</v>
      </c>
      <c r="D159" s="4" t="s">
        <v>7</v>
      </c>
      <c r="F159" s="4" t="s">
        <v>7</v>
      </c>
      <c r="H159" s="4" t="s">
        <v>7</v>
      </c>
      <c r="J159" s="4" t="s">
        <v>7</v>
      </c>
      <c r="L159" s="4" t="s">
        <v>7</v>
      </c>
      <c r="N159" s="4" t="s">
        <v>7</v>
      </c>
      <c r="P159" s="4" t="s">
        <v>7</v>
      </c>
      <c r="R159" s="4" t="s">
        <v>7</v>
      </c>
      <c r="T159" s="4" t="s">
        <v>7</v>
      </c>
      <c r="U159" s="19"/>
      <c r="V159" s="4" t="s">
        <v>7</v>
      </c>
      <c r="X159" s="4" t="s">
        <v>7</v>
      </c>
      <c r="Z159" s="4" t="s">
        <v>7</v>
      </c>
      <c r="AB159" s="4" t="s">
        <v>7</v>
      </c>
      <c r="AD159" s="4" t="s">
        <v>7</v>
      </c>
    </row>
    <row r="160" spans="1:22" ht="12.75">
      <c r="A160" s="17" t="str">
        <f>'Annex A'!A171</f>
        <v>Voluntary Secondary Schools</v>
      </c>
      <c r="B160" s="17"/>
      <c r="C160" s="17"/>
      <c r="D160" s="17"/>
      <c r="F160" s="17"/>
      <c r="H160" s="17"/>
      <c r="J160" s="17"/>
      <c r="L160" s="17"/>
      <c r="N160" s="17"/>
      <c r="P160" s="17"/>
      <c r="R160" s="17"/>
      <c r="T160" s="17"/>
      <c r="U160" s="19"/>
      <c r="V160" s="17"/>
    </row>
    <row r="161" spans="1:22" ht="12.75">
      <c r="A161" s="17" t="str">
        <f>'Annex A'!A172</f>
        <v>C of E High</v>
      </c>
      <c r="B161" s="17"/>
      <c r="C161" s="17"/>
      <c r="D161" s="17"/>
      <c r="F161" s="17"/>
      <c r="H161" s="17"/>
      <c r="J161" s="17"/>
      <c r="L161" s="17"/>
      <c r="N161" s="17"/>
      <c r="P161" s="17"/>
      <c r="R161" s="17"/>
      <c r="T161" s="17"/>
      <c r="U161" s="19"/>
      <c r="V161" s="17"/>
    </row>
    <row r="162" spans="1:30" ht="12.75">
      <c r="A162" s="17" t="str">
        <f>'Annex A'!A173</f>
        <v>Archbishop Blanch C of E VA High</v>
      </c>
      <c r="B162" s="17">
        <f>'Annex A'!B173</f>
        <v>3414781</v>
      </c>
      <c r="C162" s="19">
        <v>143100</v>
      </c>
      <c r="D162" s="19">
        <v>149600</v>
      </c>
      <c r="F162" s="19">
        <f>(C162/12*7)+(D162/12*5)</f>
        <v>145808.3333333333</v>
      </c>
      <c r="H162" s="19">
        <v>167365</v>
      </c>
      <c r="J162" s="19">
        <f>(D162/12*7)+(H162/12*5)</f>
        <v>157002.0833333333</v>
      </c>
      <c r="L162" s="19">
        <v>189805</v>
      </c>
      <c r="N162" s="19">
        <f t="shared" si="14"/>
        <v>176715</v>
      </c>
      <c r="P162" s="19">
        <v>182325</v>
      </c>
      <c r="R162" s="19">
        <f t="shared" si="15"/>
        <v>186688.33333333334</v>
      </c>
      <c r="T162" s="19">
        <v>179520</v>
      </c>
      <c r="U162" s="19"/>
      <c r="V162" s="19">
        <f t="shared" si="16"/>
        <v>181156.25</v>
      </c>
      <c r="X162" s="19">
        <v>158950</v>
      </c>
      <c r="Z162" s="19">
        <f>(T162/12*7)+(X162/12*5)</f>
        <v>170949.1666666667</v>
      </c>
      <c r="AB162" s="19">
        <f>'Annex A'!T173</f>
        <v>178585</v>
      </c>
      <c r="AD162" s="19">
        <f>(X162/12*7)+(AB162/12*5)</f>
        <v>167131.25</v>
      </c>
    </row>
    <row r="163" spans="1:30" ht="12.75">
      <c r="A163" s="17" t="str">
        <f>'Annex A'!A174</f>
        <v>St Hilda's C of E High</v>
      </c>
      <c r="B163" s="17">
        <f>'Annex A'!B174</f>
        <v>3415403</v>
      </c>
      <c r="C163" s="19">
        <v>153900</v>
      </c>
      <c r="D163" s="19">
        <v>161287.5</v>
      </c>
      <c r="F163" s="19">
        <f>(C163/12*7)+(D163/12*5)</f>
        <v>156978.125</v>
      </c>
      <c r="H163" s="19">
        <v>165495</v>
      </c>
      <c r="J163" s="19">
        <f>(D163/12*7)+(H163/12*5)</f>
        <v>163040.625</v>
      </c>
      <c r="L163" s="19">
        <v>169235</v>
      </c>
      <c r="N163" s="19">
        <f t="shared" si="14"/>
        <v>167053.3333333333</v>
      </c>
      <c r="P163" s="19">
        <v>145860</v>
      </c>
      <c r="R163" s="19">
        <f t="shared" si="15"/>
        <v>159495.41666666666</v>
      </c>
      <c r="T163" s="19">
        <v>147730</v>
      </c>
      <c r="U163" s="19"/>
      <c r="V163" s="19">
        <f t="shared" si="16"/>
        <v>146639.1666666667</v>
      </c>
      <c r="X163" s="19">
        <v>128095</v>
      </c>
      <c r="Z163" s="19">
        <f>(T163/12*7)+(X163/12*5)</f>
        <v>139548.75</v>
      </c>
      <c r="AB163" s="19">
        <f>'Annex A'!T174</f>
        <v>121285</v>
      </c>
      <c r="AD163" s="19">
        <f>(X163/12*7)+(AB163/12*5)</f>
        <v>125257.50000000001</v>
      </c>
    </row>
    <row r="164" spans="1:30" ht="12.75">
      <c r="A164" s="4" t="s">
        <v>7</v>
      </c>
      <c r="B164" s="4" t="s">
        <v>7</v>
      </c>
      <c r="C164" s="4" t="s">
        <v>7</v>
      </c>
      <c r="D164" s="4" t="s">
        <v>7</v>
      </c>
      <c r="F164" s="4" t="s">
        <v>7</v>
      </c>
      <c r="H164" s="4" t="s">
        <v>7</v>
      </c>
      <c r="J164" s="4" t="s">
        <v>7</v>
      </c>
      <c r="L164" s="4" t="s">
        <v>7</v>
      </c>
      <c r="N164" s="4" t="s">
        <v>7</v>
      </c>
      <c r="P164" s="4" t="s">
        <v>7</v>
      </c>
      <c r="R164" s="4" t="s">
        <v>7</v>
      </c>
      <c r="T164" s="4" t="s">
        <v>7</v>
      </c>
      <c r="U164" s="19"/>
      <c r="V164" s="4" t="s">
        <v>7</v>
      </c>
      <c r="X164" s="4" t="s">
        <v>7</v>
      </c>
      <c r="Z164" s="4" t="s">
        <v>7</v>
      </c>
      <c r="AB164" s="4" t="s">
        <v>7</v>
      </c>
      <c r="AD164" s="4" t="s">
        <v>7</v>
      </c>
    </row>
    <row r="165" spans="1:30" ht="12.75">
      <c r="A165" s="17" t="str">
        <f>'Annex A'!A176</f>
        <v>Total C of E High:</v>
      </c>
      <c r="B165" s="17"/>
      <c r="C165" s="19">
        <f>SUM(C162:C163)</f>
        <v>297000</v>
      </c>
      <c r="D165" s="19">
        <f>SUM(D162:D163)</f>
        <v>310887.5</v>
      </c>
      <c r="F165" s="19">
        <f>SUM(F162:F163)</f>
        <v>302786.4583333333</v>
      </c>
      <c r="H165" s="19">
        <f>SUM(H162:H163)</f>
        <v>332860</v>
      </c>
      <c r="J165" s="19">
        <f>SUM(J162:J163)</f>
        <v>320042.7083333333</v>
      </c>
      <c r="L165" s="19">
        <f>SUM(L162:L163)</f>
        <v>359040</v>
      </c>
      <c r="N165" s="19">
        <f>SUM(N162:N163)</f>
        <v>343768.3333333333</v>
      </c>
      <c r="P165" s="19">
        <f>SUM(P162:P163)</f>
        <v>328185</v>
      </c>
      <c r="R165" s="19">
        <f>SUM(R162:R163)</f>
        <v>346183.75</v>
      </c>
      <c r="T165" s="19">
        <f>SUM(T162:T163)</f>
        <v>327250</v>
      </c>
      <c r="U165" s="19"/>
      <c r="V165" s="19">
        <f>SUM(V162:V163)</f>
        <v>327795.4166666667</v>
      </c>
      <c r="X165" s="19">
        <f>SUM(X162:X163)</f>
        <v>287045</v>
      </c>
      <c r="Z165" s="19">
        <f>SUM(Z162:Z163)</f>
        <v>310497.9166666667</v>
      </c>
      <c r="AB165" s="19">
        <f>SUM(AB162:AB163)</f>
        <v>299870</v>
      </c>
      <c r="AD165" s="19">
        <f>SUM(AD162:AD163)</f>
        <v>292388.75</v>
      </c>
    </row>
    <row r="166" spans="1:30" ht="12.75">
      <c r="A166" s="4" t="s">
        <v>7</v>
      </c>
      <c r="B166" s="4" t="s">
        <v>7</v>
      </c>
      <c r="C166" s="4" t="s">
        <v>7</v>
      </c>
      <c r="D166" s="4" t="s">
        <v>7</v>
      </c>
      <c r="F166" s="4" t="s">
        <v>7</v>
      </c>
      <c r="H166" s="4" t="s">
        <v>7</v>
      </c>
      <c r="J166" s="4" t="s">
        <v>7</v>
      </c>
      <c r="L166" s="4" t="s">
        <v>7</v>
      </c>
      <c r="N166" s="4" t="s">
        <v>7</v>
      </c>
      <c r="P166" s="4" t="s">
        <v>7</v>
      </c>
      <c r="R166" s="4" t="s">
        <v>7</v>
      </c>
      <c r="T166" s="4" t="s">
        <v>7</v>
      </c>
      <c r="U166" s="19"/>
      <c r="V166" s="4" t="s">
        <v>7</v>
      </c>
      <c r="X166" s="4" t="s">
        <v>7</v>
      </c>
      <c r="Z166" s="4" t="s">
        <v>7</v>
      </c>
      <c r="AB166" s="4" t="s">
        <v>7</v>
      </c>
      <c r="AD166" s="4" t="s">
        <v>7</v>
      </c>
    </row>
    <row r="167" spans="1:23" ht="12.75">
      <c r="A167" s="17" t="str">
        <f>'Annex A'!A178</f>
        <v>Voluntary Secondary Schools</v>
      </c>
      <c r="B167" s="17"/>
      <c r="C167" s="17"/>
      <c r="D167" s="17"/>
      <c r="F167" s="17"/>
      <c r="H167" s="17"/>
      <c r="J167" s="17"/>
      <c r="L167" s="17"/>
      <c r="N167" s="17"/>
      <c r="P167" s="17"/>
      <c r="R167" s="17"/>
      <c r="T167" s="17"/>
      <c r="U167" s="19"/>
      <c r="V167" s="17"/>
      <c r="W167" s="17"/>
    </row>
    <row r="168" spans="1:23" ht="12.75">
      <c r="A168" s="17" t="str">
        <f>'Annex A'!A179</f>
        <v>Voluntary Aided High</v>
      </c>
      <c r="B168" s="17"/>
      <c r="C168" s="17"/>
      <c r="D168" s="17"/>
      <c r="F168" s="17"/>
      <c r="H168" s="17"/>
      <c r="J168" s="17"/>
      <c r="L168" s="17"/>
      <c r="N168" s="17"/>
      <c r="P168" s="17"/>
      <c r="R168" s="17"/>
      <c r="T168" s="17"/>
      <c r="U168" s="19"/>
      <c r="V168" s="17"/>
      <c r="W168" s="17"/>
    </row>
    <row r="169" spans="1:30" ht="12.75">
      <c r="A169" s="17" t="str">
        <f>'Annex A'!A180</f>
        <v>King David High</v>
      </c>
      <c r="B169" s="17">
        <f>'Annex A'!B180</f>
        <v>3414690</v>
      </c>
      <c r="C169" s="19">
        <v>32400</v>
      </c>
      <c r="D169" s="19">
        <v>28985</v>
      </c>
      <c r="F169" s="19">
        <f>(C169/12*7)+(D169/12*5)</f>
        <v>30977.083333333332</v>
      </c>
      <c r="H169" s="19">
        <v>24310</v>
      </c>
      <c r="J169" s="19">
        <f>(D169/12*7)+(H169/12*5)</f>
        <v>27037.08333333333</v>
      </c>
      <c r="L169" s="19">
        <v>29920</v>
      </c>
      <c r="N169" s="19">
        <f t="shared" si="14"/>
        <v>26647.5</v>
      </c>
      <c r="P169" s="19">
        <v>32725</v>
      </c>
      <c r="R169" s="19">
        <f t="shared" si="15"/>
        <v>31088.750000000004</v>
      </c>
      <c r="T169" s="19">
        <v>37400</v>
      </c>
      <c r="U169" s="19"/>
      <c r="V169" s="19">
        <f t="shared" si="16"/>
        <v>34672.91666666667</v>
      </c>
      <c r="X169" s="19">
        <v>46750</v>
      </c>
      <c r="Z169" s="19">
        <f>(T169/12*7)+(X169/12*5)</f>
        <v>41295.83333333333</v>
      </c>
      <c r="AB169" s="19">
        <f>'Annex A'!T180</f>
        <v>51570</v>
      </c>
      <c r="AD169" s="19">
        <f>(X169/12*7)+(AB169/12*5)</f>
        <v>48758.333333333336</v>
      </c>
    </row>
    <row r="170" spans="1:30" ht="12.75">
      <c r="A170" s="4" t="s">
        <v>7</v>
      </c>
      <c r="B170" s="4" t="s">
        <v>7</v>
      </c>
      <c r="C170" s="4" t="s">
        <v>7</v>
      </c>
      <c r="D170" s="4" t="s">
        <v>7</v>
      </c>
      <c r="F170" s="4" t="s">
        <v>7</v>
      </c>
      <c r="H170" s="4" t="s">
        <v>7</v>
      </c>
      <c r="J170" s="4" t="s">
        <v>7</v>
      </c>
      <c r="L170" s="4" t="s">
        <v>7</v>
      </c>
      <c r="N170" s="4" t="s">
        <v>7</v>
      </c>
      <c r="P170" s="4" t="s">
        <v>7</v>
      </c>
      <c r="R170" s="4" t="s">
        <v>7</v>
      </c>
      <c r="T170" s="4" t="s">
        <v>7</v>
      </c>
      <c r="U170" s="19"/>
      <c r="V170" s="4" t="s">
        <v>7</v>
      </c>
      <c r="X170" s="4" t="s">
        <v>7</v>
      </c>
      <c r="Z170" s="4" t="s">
        <v>7</v>
      </c>
      <c r="AB170" s="4" t="s">
        <v>7</v>
      </c>
      <c r="AD170" s="4" t="s">
        <v>7</v>
      </c>
    </row>
    <row r="171" spans="1:30" ht="12.75">
      <c r="A171" s="17" t="str">
        <f>'Annex A'!A182</f>
        <v>Total Voluntary Aided High</v>
      </c>
      <c r="B171" s="17"/>
      <c r="C171" s="19">
        <f>SUM(C169)</f>
        <v>32400</v>
      </c>
      <c r="D171" s="19">
        <f>SUM(D169)</f>
        <v>28985</v>
      </c>
      <c r="F171" s="19">
        <f>SUM(F169)</f>
        <v>30977.083333333332</v>
      </c>
      <c r="H171" s="19">
        <f>SUM(H169)</f>
        <v>24310</v>
      </c>
      <c r="J171" s="19">
        <f>SUM(J169)</f>
        <v>27037.08333333333</v>
      </c>
      <c r="L171" s="19">
        <f>SUM(L169)</f>
        <v>29920</v>
      </c>
      <c r="N171" s="19">
        <f>SUM(N169)</f>
        <v>26647.5</v>
      </c>
      <c r="P171" s="19">
        <f>SUM(P169)</f>
        <v>32725</v>
      </c>
      <c r="R171" s="19">
        <f>SUM(R169)</f>
        <v>31088.750000000004</v>
      </c>
      <c r="T171" s="19">
        <f>SUM(T169)</f>
        <v>37400</v>
      </c>
      <c r="U171" s="19"/>
      <c r="V171" s="19">
        <f>SUM(V169)</f>
        <v>34672.91666666667</v>
      </c>
      <c r="X171" s="19">
        <f>SUM(X169)</f>
        <v>46750</v>
      </c>
      <c r="Z171" s="19">
        <f>SUM(Z169)</f>
        <v>41295.83333333333</v>
      </c>
      <c r="AB171" s="19">
        <f>SUM(AB169)</f>
        <v>51570</v>
      </c>
      <c r="AD171" s="19">
        <f>SUM(AD169)</f>
        <v>48758.333333333336</v>
      </c>
    </row>
    <row r="172" spans="1:30" ht="12.75">
      <c r="A172" s="4" t="s">
        <v>7</v>
      </c>
      <c r="B172" s="4" t="s">
        <v>7</v>
      </c>
      <c r="C172" s="4" t="s">
        <v>7</v>
      </c>
      <c r="D172" s="4" t="s">
        <v>7</v>
      </c>
      <c r="F172" s="4" t="s">
        <v>7</v>
      </c>
      <c r="H172" s="4" t="s">
        <v>7</v>
      </c>
      <c r="J172" s="4" t="s">
        <v>7</v>
      </c>
      <c r="L172" s="4" t="s">
        <v>7</v>
      </c>
      <c r="N172" s="4" t="s">
        <v>7</v>
      </c>
      <c r="P172" s="4" t="s">
        <v>7</v>
      </c>
      <c r="R172" s="4" t="s">
        <v>7</v>
      </c>
      <c r="T172" s="4" t="s">
        <v>7</v>
      </c>
      <c r="U172" s="19"/>
      <c r="V172" s="4" t="s">
        <v>7</v>
      </c>
      <c r="X172" s="4" t="s">
        <v>7</v>
      </c>
      <c r="Z172" s="4" t="s">
        <v>7</v>
      </c>
      <c r="AB172" s="4" t="s">
        <v>7</v>
      </c>
      <c r="AD172" s="4" t="s">
        <v>7</v>
      </c>
    </row>
    <row r="173" spans="1:22" ht="12.75">
      <c r="A173" s="17" t="str">
        <f>'Annex A'!A184</f>
        <v>Voluntary Secondary Schools</v>
      </c>
      <c r="B173" s="17"/>
      <c r="C173" s="17"/>
      <c r="D173" s="17"/>
      <c r="F173" s="17"/>
      <c r="H173" s="17"/>
      <c r="J173" s="17"/>
      <c r="L173" s="17"/>
      <c r="N173" s="17"/>
      <c r="P173" s="17"/>
      <c r="R173" s="17"/>
      <c r="T173" s="17"/>
      <c r="U173" s="19"/>
      <c r="V173" s="17"/>
    </row>
    <row r="174" spans="1:22" ht="12.75">
      <c r="A174" s="17" t="str">
        <f>'Annex A'!A185</f>
        <v>Catholic High</v>
      </c>
      <c r="B174" s="17"/>
      <c r="C174" s="17"/>
      <c r="D174" s="17"/>
      <c r="F174" s="17"/>
      <c r="H174" s="17"/>
      <c r="J174" s="17"/>
      <c r="L174" s="17"/>
      <c r="N174" s="17"/>
      <c r="P174" s="17"/>
      <c r="R174" s="17"/>
      <c r="T174" s="17"/>
      <c r="U174" s="19"/>
      <c r="V174" s="17"/>
    </row>
    <row r="175" spans="1:30" ht="12.75">
      <c r="A175" s="17" t="str">
        <f>'Annex A'!A186</f>
        <v>Archbishop Beck Catholic Sports College</v>
      </c>
      <c r="B175" s="17">
        <f>'Annex A'!B186</f>
        <v>3414796</v>
      </c>
      <c r="C175" s="19">
        <v>358200</v>
      </c>
      <c r="D175" s="19">
        <v>367455</v>
      </c>
      <c r="F175" s="19">
        <f aca="true" t="shared" si="21" ref="F175:F180">(C175/12*7)+(D175/12*5)</f>
        <v>362056.25</v>
      </c>
      <c r="H175" s="19">
        <v>330522.4999999998</v>
      </c>
      <c r="J175" s="19">
        <f aca="true" t="shared" si="22" ref="J175:J180">(D175/12*7)+(H175/12*5)</f>
        <v>352066.45833333326</v>
      </c>
      <c r="L175" s="19">
        <v>316497.5</v>
      </c>
      <c r="N175" s="19">
        <f t="shared" si="14"/>
        <v>324678.7499999999</v>
      </c>
      <c r="P175" s="19">
        <v>319770</v>
      </c>
      <c r="R175" s="19">
        <f t="shared" si="15"/>
        <v>317861.0416666667</v>
      </c>
      <c r="T175" s="19">
        <v>293590</v>
      </c>
      <c r="U175" s="19"/>
      <c r="V175" s="19">
        <f t="shared" si="16"/>
        <v>308861.6666666666</v>
      </c>
      <c r="X175" s="19">
        <v>280500</v>
      </c>
      <c r="Z175" s="19">
        <f aca="true" t="shared" si="23" ref="Z175:Z180">(T175/12*7)+(X175/12*5)</f>
        <v>288135.8333333333</v>
      </c>
      <c r="AB175" s="19">
        <f>'Annex A'!T186</f>
        <v>265490</v>
      </c>
      <c r="AD175" s="19">
        <f aca="true" t="shared" si="24" ref="AD175:AD180">(X175/12*7)+(AB175/12*5)</f>
        <v>274245.8333333334</v>
      </c>
    </row>
    <row r="176" spans="1:30" ht="12.75">
      <c r="A176" s="17" t="str">
        <f>'Annex A'!A187</f>
        <v>Broughton Hall High</v>
      </c>
      <c r="B176" s="17">
        <f>'Annex A'!B187</f>
        <v>3414792</v>
      </c>
      <c r="C176" s="19">
        <v>349200</v>
      </c>
      <c r="D176" s="19">
        <v>343145</v>
      </c>
      <c r="F176" s="19">
        <f t="shared" si="21"/>
        <v>346677.0833333334</v>
      </c>
      <c r="H176" s="19">
        <v>353897.5</v>
      </c>
      <c r="J176" s="19">
        <f t="shared" si="22"/>
        <v>347625.2083333334</v>
      </c>
      <c r="L176" s="19">
        <v>330055</v>
      </c>
      <c r="N176" s="19">
        <f t="shared" si="14"/>
        <v>343963.125</v>
      </c>
      <c r="P176" s="19">
        <v>324445</v>
      </c>
      <c r="R176" s="19">
        <f t="shared" si="15"/>
        <v>327717.5</v>
      </c>
      <c r="T176" s="19">
        <v>348755</v>
      </c>
      <c r="U176" s="19"/>
      <c r="V176" s="19">
        <f t="shared" si="16"/>
        <v>334574.1666666666</v>
      </c>
      <c r="X176" s="19">
        <v>345015</v>
      </c>
      <c r="Z176" s="19">
        <f t="shared" si="23"/>
        <v>347196.6666666667</v>
      </c>
      <c r="AB176" s="19">
        <f>'Annex A'!T187</f>
        <v>337115</v>
      </c>
      <c r="AD176" s="19">
        <f t="shared" si="24"/>
        <v>341723.3333333334</v>
      </c>
    </row>
    <row r="177" spans="1:30" ht="12.75">
      <c r="A177" s="17" t="str">
        <f>'Annex A'!A188</f>
        <v>Cardinal Heenan Catholic High</v>
      </c>
      <c r="B177" s="17">
        <f>'Annex A'!B188</f>
        <v>3414793</v>
      </c>
      <c r="C177" s="19">
        <v>379800</v>
      </c>
      <c r="D177" s="19">
        <v>387090</v>
      </c>
      <c r="F177" s="19">
        <f t="shared" si="21"/>
        <v>382837.5</v>
      </c>
      <c r="H177" s="19">
        <v>377740.00000000023</v>
      </c>
      <c r="J177" s="19">
        <f t="shared" si="22"/>
        <v>383194.16666666674</v>
      </c>
      <c r="L177" s="19">
        <v>396440</v>
      </c>
      <c r="N177" s="19">
        <f t="shared" si="14"/>
        <v>385531.6666666668</v>
      </c>
      <c r="P177" s="19">
        <v>390362.49999999977</v>
      </c>
      <c r="R177" s="19">
        <f t="shared" si="15"/>
        <v>393907.70833333326</v>
      </c>
      <c r="T177" s="19">
        <v>391765</v>
      </c>
      <c r="U177" s="19"/>
      <c r="V177" s="19">
        <f t="shared" si="16"/>
        <v>390946.8749999999</v>
      </c>
      <c r="X177" s="19">
        <v>377740</v>
      </c>
      <c r="Z177" s="19">
        <f t="shared" si="23"/>
        <v>385921.25</v>
      </c>
      <c r="AB177" s="19">
        <f>'Annex A'!T188</f>
        <v>370540</v>
      </c>
      <c r="AD177" s="19">
        <f t="shared" si="24"/>
        <v>374740</v>
      </c>
    </row>
    <row r="178" spans="1:30" ht="12.75">
      <c r="A178" s="17" t="str">
        <f>'Annex A'!A189</f>
        <v>Notre Dame Catholic College for the Arts</v>
      </c>
      <c r="B178" s="17">
        <f>'Annex A'!B189</f>
        <v>3414782</v>
      </c>
      <c r="C178" s="19">
        <v>378000</v>
      </c>
      <c r="D178" s="19">
        <v>387090</v>
      </c>
      <c r="F178" s="19">
        <f t="shared" si="21"/>
        <v>381787.5</v>
      </c>
      <c r="H178" s="19">
        <v>412335</v>
      </c>
      <c r="J178" s="19">
        <f t="shared" si="22"/>
        <v>397608.75</v>
      </c>
      <c r="L178" s="19">
        <v>417010</v>
      </c>
      <c r="N178" s="19">
        <f t="shared" si="14"/>
        <v>414282.9166666667</v>
      </c>
      <c r="P178" s="19">
        <v>402050</v>
      </c>
      <c r="R178" s="19">
        <f t="shared" si="15"/>
        <v>410776.6666666666</v>
      </c>
      <c r="T178" s="19">
        <v>397375</v>
      </c>
      <c r="U178" s="19"/>
      <c r="V178" s="19">
        <f t="shared" si="16"/>
        <v>400102.0833333334</v>
      </c>
      <c r="X178" s="19">
        <v>416075</v>
      </c>
      <c r="Z178" s="19">
        <f t="shared" si="23"/>
        <v>405166.6666666666</v>
      </c>
      <c r="AB178" s="19">
        <f>'Annex A'!T189</f>
        <v>413515</v>
      </c>
      <c r="AD178" s="19">
        <f t="shared" si="24"/>
        <v>415008.3333333334</v>
      </c>
    </row>
    <row r="179" spans="1:30" ht="12.75">
      <c r="A179" s="17" t="str">
        <f>'Annex A'!A190</f>
        <v>St John Bosco Arts College</v>
      </c>
      <c r="B179" s="17">
        <f>'Annex A'!B190</f>
        <v>3414794</v>
      </c>
      <c r="C179" s="19">
        <v>375300</v>
      </c>
      <c r="D179" s="19">
        <v>362780</v>
      </c>
      <c r="F179" s="19">
        <f t="shared" si="21"/>
        <v>370083.3333333334</v>
      </c>
      <c r="H179" s="19">
        <v>343145</v>
      </c>
      <c r="J179" s="19">
        <f t="shared" si="22"/>
        <v>354598.75</v>
      </c>
      <c r="L179" s="19">
        <v>351560</v>
      </c>
      <c r="N179" s="19">
        <f t="shared" si="14"/>
        <v>346651.25</v>
      </c>
      <c r="P179" s="19">
        <v>431970</v>
      </c>
      <c r="R179" s="19">
        <f t="shared" si="15"/>
        <v>385064.1666666667</v>
      </c>
      <c r="T179" s="19">
        <v>376805</v>
      </c>
      <c r="U179" s="19"/>
      <c r="V179" s="19">
        <f t="shared" si="16"/>
        <v>408984.5833333334</v>
      </c>
      <c r="X179" s="19">
        <v>379610</v>
      </c>
      <c r="Z179" s="19">
        <f t="shared" si="23"/>
        <v>377973.75</v>
      </c>
      <c r="AB179" s="19">
        <f>'Annex A'!T190</f>
        <v>400145</v>
      </c>
      <c r="AD179" s="19">
        <f t="shared" si="24"/>
        <v>388166.25</v>
      </c>
    </row>
    <row r="180" spans="1:30" ht="12.75">
      <c r="A180" s="17" t="str">
        <f>'Annex A'!A191</f>
        <v>St Julie's Catholic High</v>
      </c>
      <c r="B180" s="17">
        <f>'Annex A'!B191</f>
        <v>3414790</v>
      </c>
      <c r="C180" s="19">
        <v>290700</v>
      </c>
      <c r="D180" s="19">
        <v>254320</v>
      </c>
      <c r="F180" s="19">
        <f t="shared" si="21"/>
        <v>275541.6666666666</v>
      </c>
      <c r="H180" s="19">
        <v>249645</v>
      </c>
      <c r="J180" s="19">
        <f t="shared" si="22"/>
        <v>252372.0833333333</v>
      </c>
      <c r="L180" s="19">
        <v>235620</v>
      </c>
      <c r="N180" s="19">
        <f t="shared" si="14"/>
        <v>243801.25</v>
      </c>
      <c r="P180" s="19">
        <v>253385</v>
      </c>
      <c r="R180" s="19">
        <f t="shared" si="15"/>
        <v>243022.08333333334</v>
      </c>
      <c r="T180" s="19">
        <v>257125</v>
      </c>
      <c r="U180" s="19"/>
      <c r="V180" s="19">
        <f t="shared" si="16"/>
        <v>254943.33333333334</v>
      </c>
      <c r="X180" s="19">
        <v>258060</v>
      </c>
      <c r="Z180" s="19">
        <f t="shared" si="23"/>
        <v>257514.5833333333</v>
      </c>
      <c r="AB180" s="19">
        <f>'Annex A'!T191</f>
        <v>258805</v>
      </c>
      <c r="AD180" s="19">
        <f t="shared" si="24"/>
        <v>258370.41666666666</v>
      </c>
    </row>
    <row r="181" spans="1:30" ht="12.75">
      <c r="A181" s="4" t="s">
        <v>7</v>
      </c>
      <c r="B181" s="4" t="s">
        <v>7</v>
      </c>
      <c r="C181" s="4" t="s">
        <v>7</v>
      </c>
      <c r="D181" s="4" t="s">
        <v>7</v>
      </c>
      <c r="F181" s="4" t="s">
        <v>7</v>
      </c>
      <c r="H181" s="4" t="s">
        <v>7</v>
      </c>
      <c r="J181" s="4" t="s">
        <v>7</v>
      </c>
      <c r="L181" s="4" t="s">
        <v>7</v>
      </c>
      <c r="N181" s="4" t="s">
        <v>7</v>
      </c>
      <c r="P181" s="4" t="s">
        <v>7</v>
      </c>
      <c r="R181" s="4" t="s">
        <v>7</v>
      </c>
      <c r="T181" s="4" t="s">
        <v>7</v>
      </c>
      <c r="U181" s="19"/>
      <c r="V181" s="4" t="s">
        <v>7</v>
      </c>
      <c r="X181" s="4" t="s">
        <v>7</v>
      </c>
      <c r="Z181" s="4" t="s">
        <v>7</v>
      </c>
      <c r="AB181" s="4" t="s">
        <v>7</v>
      </c>
      <c r="AD181" s="4" t="s">
        <v>7</v>
      </c>
    </row>
    <row r="182" spans="1:30" ht="12.75">
      <c r="A182" s="17" t="str">
        <f>'Annex A'!A193</f>
        <v>Total Catholic High:</v>
      </c>
      <c r="B182" s="17"/>
      <c r="C182" s="19">
        <f>SUM(C175:C180)</f>
        <v>2131200</v>
      </c>
      <c r="D182" s="19">
        <f>SUM(D175:D180)</f>
        <v>2101880</v>
      </c>
      <c r="F182" s="19">
        <f>SUM(F175:F180)</f>
        <v>2118983.3333333335</v>
      </c>
      <c r="H182" s="19">
        <f>SUM(H175:H180)</f>
        <v>2067285</v>
      </c>
      <c r="J182" s="19">
        <f>SUM(J175:J180)</f>
        <v>2087465.4166666667</v>
      </c>
      <c r="L182" s="19">
        <f>SUM(L175:L180)</f>
        <v>2047182.5</v>
      </c>
      <c r="N182" s="19">
        <f>SUM(N175:N180)</f>
        <v>2058908.9583333335</v>
      </c>
      <c r="P182" s="19">
        <f>SUM(P175:P180)</f>
        <v>2121982.5</v>
      </c>
      <c r="R182" s="19">
        <f>SUM(R175:R180)</f>
        <v>2078349.1666666665</v>
      </c>
      <c r="T182" s="19">
        <f>SUM(T175:T180)</f>
        <v>2065415</v>
      </c>
      <c r="U182" s="19"/>
      <c r="V182" s="19">
        <f>SUM(V175:V180)</f>
        <v>2098412.7083333335</v>
      </c>
      <c r="X182" s="19">
        <f>SUM(X175:X180)</f>
        <v>2057000</v>
      </c>
      <c r="Z182" s="19">
        <f>SUM(Z175:Z180)</f>
        <v>2061908.7499999998</v>
      </c>
      <c r="AB182" s="19">
        <f>SUM(AB175:AB180)</f>
        <v>2045610</v>
      </c>
      <c r="AD182" s="19">
        <f>SUM(AD175:AD180)</f>
        <v>2052254.1666666667</v>
      </c>
    </row>
    <row r="183" spans="1:30" ht="12.75">
      <c r="A183" s="4" t="s">
        <v>7</v>
      </c>
      <c r="B183" s="4" t="s">
        <v>7</v>
      </c>
      <c r="C183" s="4" t="s">
        <v>7</v>
      </c>
      <c r="D183" s="4" t="s">
        <v>7</v>
      </c>
      <c r="F183" s="4" t="s">
        <v>7</v>
      </c>
      <c r="H183" s="4" t="s">
        <v>7</v>
      </c>
      <c r="J183" s="4" t="s">
        <v>7</v>
      </c>
      <c r="L183" s="4" t="s">
        <v>7</v>
      </c>
      <c r="N183" s="4" t="s">
        <v>7</v>
      </c>
      <c r="P183" s="4" t="s">
        <v>7</v>
      </c>
      <c r="R183" s="4" t="s">
        <v>7</v>
      </c>
      <c r="T183" s="4" t="s">
        <v>7</v>
      </c>
      <c r="U183" s="19"/>
      <c r="V183" s="4" t="s">
        <v>7</v>
      </c>
      <c r="X183" s="4" t="s">
        <v>7</v>
      </c>
      <c r="Z183" s="4" t="s">
        <v>7</v>
      </c>
      <c r="AB183" s="4" t="s">
        <v>7</v>
      </c>
      <c r="AD183" s="4" t="s">
        <v>7</v>
      </c>
    </row>
    <row r="184" spans="1:30" ht="12.75">
      <c r="A184" s="17" t="str">
        <f>'Annex A'!A195</f>
        <v>Total all Secondary:</v>
      </c>
      <c r="B184" s="17"/>
      <c r="C184" s="19">
        <f>SUM(C158,C165,C171,C182)</f>
        <v>5449500</v>
      </c>
      <c r="D184" s="19">
        <f>SUM(D158,D165,D171,D182)</f>
        <v>5371107.5</v>
      </c>
      <c r="F184" s="19">
        <f>SUM(F158,F165,F171,F182)</f>
        <v>5416836.458333334</v>
      </c>
      <c r="H184" s="19">
        <f>SUM(H158,H165,H171,H182)</f>
        <v>5277607.5</v>
      </c>
      <c r="J184" s="19">
        <f>SUM(J158,J165,J171,J182)</f>
        <v>5332149.166666667</v>
      </c>
      <c r="L184" s="19">
        <f>SUM(L158,L165,L171,L182)</f>
        <v>5301917.5</v>
      </c>
      <c r="N184" s="19">
        <f>SUM(N158,N165,N171,N182)</f>
        <v>5287736.666666667</v>
      </c>
      <c r="P184" s="19">
        <f>SUM(P158,P165,P171,P182)</f>
        <v>5567457.5</v>
      </c>
      <c r="R184" s="19">
        <f>SUM(R158,R165,R171,R182)</f>
        <v>5412559.166666666</v>
      </c>
      <c r="T184" s="19">
        <f>SUM(T158,T165,T171,T182)</f>
        <v>5588495</v>
      </c>
      <c r="U184" s="19"/>
      <c r="V184" s="19">
        <f>SUM(V158,V165,V171,V182)</f>
        <v>5576223.125</v>
      </c>
      <c r="X184" s="19">
        <f>SUM(X158,X165,X171,X182)</f>
        <v>5530525</v>
      </c>
      <c r="Z184" s="19">
        <f>SUM(Z158,Z165,Z171,Z182)</f>
        <v>5564340.833333333</v>
      </c>
      <c r="AB184" s="19">
        <f>SUM(AB158,AB165,AB171,AB182)</f>
        <v>5619697.5</v>
      </c>
      <c r="AD184" s="19">
        <f>SUM(AD158,AD165,AD171,AD182)</f>
        <v>5567680.208333334</v>
      </c>
    </row>
    <row r="185" spans="1:30" ht="12.75">
      <c r="A185" s="4" t="s">
        <v>7</v>
      </c>
      <c r="B185" s="4" t="s">
        <v>7</v>
      </c>
      <c r="C185" s="4" t="s">
        <v>7</v>
      </c>
      <c r="D185" s="4" t="s">
        <v>7</v>
      </c>
      <c r="F185" s="4" t="s">
        <v>7</v>
      </c>
      <c r="H185" s="4" t="s">
        <v>7</v>
      </c>
      <c r="J185" s="4" t="s">
        <v>7</v>
      </c>
      <c r="L185" s="4" t="s">
        <v>7</v>
      </c>
      <c r="N185" s="4" t="s">
        <v>7</v>
      </c>
      <c r="P185" s="4" t="s">
        <v>7</v>
      </c>
      <c r="R185" s="4" t="s">
        <v>7</v>
      </c>
      <c r="T185" s="4" t="s">
        <v>7</v>
      </c>
      <c r="U185" s="19"/>
      <c r="V185" s="4" t="s">
        <v>7</v>
      </c>
      <c r="X185" s="4" t="s">
        <v>7</v>
      </c>
      <c r="Z185" s="4" t="s">
        <v>7</v>
      </c>
      <c r="AB185" s="4" t="s">
        <v>7</v>
      </c>
      <c r="AD185" s="4" t="s">
        <v>7</v>
      </c>
    </row>
    <row r="186" spans="1:30" ht="12.75">
      <c r="A186" s="17" t="str">
        <f>'Annex A'!A197</f>
        <v>Total all Primary, Nursery &amp; Secondary:</v>
      </c>
      <c r="B186" s="17"/>
      <c r="C186" s="19">
        <f>SUM(C147,C184)</f>
        <v>16207917</v>
      </c>
      <c r="D186" s="19">
        <f>SUM(D147,D184)</f>
        <v>20566644.5</v>
      </c>
      <c r="F186" s="19">
        <f>SUM(F147,F184)</f>
        <v>17878707.208333336</v>
      </c>
      <c r="H186" s="19">
        <f>SUM(H147,H184)</f>
        <v>21048307.5</v>
      </c>
      <c r="J186" s="19">
        <f>SUM(J147,J184)</f>
        <v>20793058.666666668</v>
      </c>
      <c r="L186" s="19">
        <f>SUM(L147,L184)</f>
        <v>21283157.5</v>
      </c>
      <c r="N186" s="19">
        <f>SUM(N147,N184)</f>
        <v>21265786.666666668</v>
      </c>
      <c r="P186" s="19">
        <f>SUM(P147,P184)</f>
        <v>21267537.5</v>
      </c>
      <c r="R186" s="19">
        <f>SUM(R147,R184)</f>
        <v>21276649.166666664</v>
      </c>
      <c r="T186" s="19">
        <f>SUM(T147,T184)</f>
        <v>21264815</v>
      </c>
      <c r="U186" s="19"/>
      <c r="V186" s="19">
        <f>SUM(V147,V184)</f>
        <v>21266403.125</v>
      </c>
      <c r="X186" s="19">
        <f>SUM(X147,X184)</f>
        <v>20770585</v>
      </c>
      <c r="Z186" s="19">
        <f>SUM(Z147,Z184)</f>
        <v>21058885.833333332</v>
      </c>
      <c r="AB186" s="19">
        <f>SUM(AB147,AB184)</f>
        <v>21126875</v>
      </c>
      <c r="AD186" s="19">
        <f>SUM(AD147,AD184)</f>
        <v>20919039.16666667</v>
      </c>
    </row>
    <row r="187" spans="1:30" ht="12.75">
      <c r="A187" s="4" t="s">
        <v>7</v>
      </c>
      <c r="B187" s="4" t="s">
        <v>7</v>
      </c>
      <c r="C187" s="4" t="s">
        <v>7</v>
      </c>
      <c r="D187" s="4" t="s">
        <v>7</v>
      </c>
      <c r="F187" s="4" t="s">
        <v>7</v>
      </c>
      <c r="H187" s="4" t="s">
        <v>7</v>
      </c>
      <c r="J187" s="4" t="s">
        <v>7</v>
      </c>
      <c r="L187" s="4" t="s">
        <v>7</v>
      </c>
      <c r="N187" s="4" t="s">
        <v>7</v>
      </c>
      <c r="P187" s="4" t="s">
        <v>7</v>
      </c>
      <c r="R187" s="4" t="s">
        <v>7</v>
      </c>
      <c r="T187" s="4" t="s">
        <v>7</v>
      </c>
      <c r="U187" s="19"/>
      <c r="V187" s="4" t="s">
        <v>7</v>
      </c>
      <c r="X187" s="4" t="s">
        <v>7</v>
      </c>
      <c r="Z187" s="4" t="s">
        <v>7</v>
      </c>
      <c r="AB187" s="4" t="s">
        <v>7</v>
      </c>
      <c r="AD187" s="4" t="s">
        <v>7</v>
      </c>
    </row>
    <row r="188" spans="1:22" ht="12.75">
      <c r="A188" s="17" t="str">
        <f>'Annex A'!A199</f>
        <v>Special Schools</v>
      </c>
      <c r="B188" s="17"/>
      <c r="C188" s="17"/>
      <c r="D188" s="17"/>
      <c r="F188" s="17"/>
      <c r="H188" s="17"/>
      <c r="J188" s="17"/>
      <c r="L188" s="17"/>
      <c r="N188" s="17"/>
      <c r="P188" s="17"/>
      <c r="R188" s="17"/>
      <c r="T188" s="17"/>
      <c r="U188" s="19"/>
      <c r="V188" s="17"/>
    </row>
    <row r="189" spans="1:30" ht="12.75">
      <c r="A189" s="17" t="str">
        <f>'Annex A'!A200</f>
        <v>Abbot's Lea</v>
      </c>
      <c r="B189" s="17">
        <f>'Annex A'!B200</f>
        <v>3417025</v>
      </c>
      <c r="C189" s="19">
        <v>64961</v>
      </c>
      <c r="D189" s="19">
        <v>117556</v>
      </c>
      <c r="F189" s="19">
        <f aca="true" t="shared" si="25" ref="F189:F201">(C189/12*7)+(D189/12*5)</f>
        <v>86875.58333333334</v>
      </c>
      <c r="H189" s="19">
        <v>110000</v>
      </c>
      <c r="J189" s="19">
        <f aca="true" t="shared" si="26" ref="J189:J195">(D189/12*7)+(H189/12*5)</f>
        <v>114407.66666666667</v>
      </c>
      <c r="L189" s="19">
        <v>109010</v>
      </c>
      <c r="N189" s="19">
        <f t="shared" si="14"/>
        <v>109587.5</v>
      </c>
      <c r="P189" s="19">
        <v>110660</v>
      </c>
      <c r="R189" s="19">
        <f t="shared" si="15"/>
        <v>109697.5</v>
      </c>
      <c r="T189" s="19">
        <v>107250</v>
      </c>
      <c r="U189" s="19"/>
      <c r="V189" s="19">
        <f t="shared" si="16"/>
        <v>109239.16666666666</v>
      </c>
      <c r="X189" s="19">
        <v>133375</v>
      </c>
      <c r="Z189" s="19">
        <f aca="true" t="shared" si="27" ref="Z189:Z201">(T189/12*7)+(X189/12*5)</f>
        <v>118135.41666666667</v>
      </c>
      <c r="AB189" s="19">
        <f>'Annex A'!T200</f>
        <v>137920</v>
      </c>
      <c r="AD189" s="19">
        <f aca="true" t="shared" si="28" ref="AD189:AD201">(X189/12*7)+(AB189/12*5)</f>
        <v>135268.75</v>
      </c>
    </row>
    <row r="190" spans="1:30" ht="12.75">
      <c r="A190" s="17" t="str">
        <f>'Annex A'!A201</f>
        <v>Childwall Abbey</v>
      </c>
      <c r="B190" s="17">
        <f>'Annex A'!B201</f>
        <v>3417069</v>
      </c>
      <c r="C190" s="19">
        <v>70200</v>
      </c>
      <c r="D190" s="19">
        <v>76810</v>
      </c>
      <c r="F190" s="19">
        <f t="shared" si="25"/>
        <v>72954.16666666666</v>
      </c>
      <c r="H190" s="19">
        <v>67375</v>
      </c>
      <c r="J190" s="19">
        <f t="shared" si="26"/>
        <v>72878.75</v>
      </c>
      <c r="L190" s="19">
        <v>66440</v>
      </c>
      <c r="N190" s="19">
        <f t="shared" si="14"/>
        <v>66985.41666666666</v>
      </c>
      <c r="P190" s="19">
        <v>73700</v>
      </c>
      <c r="R190" s="19">
        <f t="shared" si="15"/>
        <v>69465</v>
      </c>
      <c r="T190" s="19">
        <v>74800</v>
      </c>
      <c r="U190" s="19"/>
      <c r="V190" s="19">
        <f t="shared" si="16"/>
        <v>74158.33333333334</v>
      </c>
      <c r="X190" s="19">
        <v>79860</v>
      </c>
      <c r="Z190" s="19">
        <f t="shared" si="27"/>
        <v>76908.33333333333</v>
      </c>
      <c r="AB190" s="19">
        <f>'Annex A'!T201</f>
        <v>77785</v>
      </c>
      <c r="AD190" s="19">
        <f t="shared" si="28"/>
        <v>78995.41666666666</v>
      </c>
    </row>
    <row r="191" spans="1:30" ht="12.75">
      <c r="A191" s="17" t="str">
        <f>'Annex A'!A202</f>
        <v>Bank View</v>
      </c>
      <c r="B191" s="17">
        <f>'Annex A'!B202</f>
        <v>3417070</v>
      </c>
      <c r="C191" s="19">
        <v>56700</v>
      </c>
      <c r="D191" s="19">
        <v>54071</v>
      </c>
      <c r="F191" s="19">
        <f t="shared" si="25"/>
        <v>55604.583333333336</v>
      </c>
      <c r="H191" s="19">
        <v>63030</v>
      </c>
      <c r="J191" s="19">
        <f t="shared" si="26"/>
        <v>57803.91666666667</v>
      </c>
      <c r="L191" s="19">
        <v>71060</v>
      </c>
      <c r="N191" s="19">
        <f t="shared" si="14"/>
        <v>66375.83333333334</v>
      </c>
      <c r="P191" s="19">
        <v>72380</v>
      </c>
      <c r="R191" s="19">
        <f t="shared" si="15"/>
        <v>71610</v>
      </c>
      <c r="T191" s="19">
        <v>97240</v>
      </c>
      <c r="U191" s="19"/>
      <c r="V191" s="19">
        <f t="shared" si="16"/>
        <v>82738.33333333334</v>
      </c>
      <c r="X191" s="19">
        <v>108075</v>
      </c>
      <c r="Z191" s="19">
        <f t="shared" si="27"/>
        <v>101754.58333333333</v>
      </c>
      <c r="AB191" s="19">
        <f>'Annex A'!T202</f>
        <v>132945</v>
      </c>
      <c r="AD191" s="19">
        <f t="shared" si="28"/>
        <v>118437.5</v>
      </c>
    </row>
    <row r="192" spans="1:30" ht="12.75">
      <c r="A192" s="17" t="str">
        <f>'Annex A'!A203</f>
        <v>Clifford Holroyde</v>
      </c>
      <c r="B192" s="17">
        <f>'Annex A'!B203</f>
        <v>3417042</v>
      </c>
      <c r="C192" s="19">
        <v>41400</v>
      </c>
      <c r="D192" s="19">
        <v>37400</v>
      </c>
      <c r="F192" s="19">
        <f t="shared" si="25"/>
        <v>39733.33333333333</v>
      </c>
      <c r="H192" s="19">
        <v>35530</v>
      </c>
      <c r="J192" s="19">
        <f t="shared" si="26"/>
        <v>36620.83333333333</v>
      </c>
      <c r="L192" s="19">
        <v>36465</v>
      </c>
      <c r="N192" s="19">
        <f t="shared" si="14"/>
        <v>35919.583333333336</v>
      </c>
      <c r="P192" s="19">
        <v>38335</v>
      </c>
      <c r="R192" s="19">
        <f t="shared" si="15"/>
        <v>37244.16666666667</v>
      </c>
      <c r="T192" s="19">
        <v>43477.50000000001</v>
      </c>
      <c r="U192" s="19"/>
      <c r="V192" s="19">
        <f t="shared" si="16"/>
        <v>40477.70833333334</v>
      </c>
      <c r="X192" s="19">
        <v>54230</v>
      </c>
      <c r="Z192" s="19">
        <f t="shared" si="27"/>
        <v>47957.70833333334</v>
      </c>
      <c r="AB192" s="19">
        <f>'Annex A'!T203</f>
        <v>54435</v>
      </c>
      <c r="AD192" s="19">
        <f t="shared" si="28"/>
        <v>54315.41666666667</v>
      </c>
    </row>
    <row r="193" spans="1:30" ht="12.75">
      <c r="A193" s="17" t="str">
        <f>'Annex A'!A204</f>
        <v>Ernest Cookson</v>
      </c>
      <c r="B193" s="17">
        <f>'Annex A'!B204</f>
        <v>3417045</v>
      </c>
      <c r="C193" s="19">
        <v>44313</v>
      </c>
      <c r="D193" s="19">
        <v>53098</v>
      </c>
      <c r="F193" s="19">
        <f t="shared" si="25"/>
        <v>47973.416666666664</v>
      </c>
      <c r="H193" s="19">
        <v>56210</v>
      </c>
      <c r="J193" s="19">
        <f>(D193/12*7)+((H193-1980)/12*5)</f>
        <v>53569.66666666667</v>
      </c>
      <c r="L193" s="19">
        <v>80300</v>
      </c>
      <c r="N193" s="19">
        <f t="shared" si="14"/>
        <v>66247.5</v>
      </c>
      <c r="P193" s="19">
        <v>87670</v>
      </c>
      <c r="R193" s="19">
        <f t="shared" si="15"/>
        <v>83370.83333333334</v>
      </c>
      <c r="T193" s="19">
        <v>103895</v>
      </c>
      <c r="U193" s="19"/>
      <c r="V193" s="19">
        <f t="shared" si="16"/>
        <v>94430.41666666666</v>
      </c>
      <c r="X193" s="19">
        <v>87120</v>
      </c>
      <c r="Z193" s="19">
        <f t="shared" si="27"/>
        <v>96905.41666666666</v>
      </c>
      <c r="AB193" s="19">
        <f>'Annex A'!T204</f>
        <v>64560</v>
      </c>
      <c r="AD193" s="19">
        <f t="shared" si="28"/>
        <v>77720</v>
      </c>
    </row>
    <row r="194" spans="1:30" ht="12.75">
      <c r="A194" s="17" t="str">
        <f>'Annex A'!A205</f>
        <v>Hope</v>
      </c>
      <c r="B194" s="17">
        <f>'Annex A'!B205</f>
        <v>3417065</v>
      </c>
      <c r="C194" s="19">
        <v>38966</v>
      </c>
      <c r="D194" s="19">
        <v>44613</v>
      </c>
      <c r="F194" s="19">
        <f t="shared" si="25"/>
        <v>41318.916666666664</v>
      </c>
      <c r="H194" s="19">
        <v>45540</v>
      </c>
      <c r="J194" s="19">
        <f t="shared" si="26"/>
        <v>44999.25</v>
      </c>
      <c r="L194" s="19">
        <v>43835</v>
      </c>
      <c r="N194" s="19">
        <f t="shared" si="14"/>
        <v>44829.58333333333</v>
      </c>
      <c r="P194" s="19">
        <v>42845</v>
      </c>
      <c r="R194" s="19">
        <f t="shared" si="15"/>
        <v>43422.5</v>
      </c>
      <c r="T194" s="19">
        <v>46090</v>
      </c>
      <c r="U194" s="19"/>
      <c r="V194" s="19">
        <f t="shared" si="16"/>
        <v>44197.08333333333</v>
      </c>
      <c r="X194" s="19">
        <v>45375</v>
      </c>
      <c r="Z194" s="19">
        <f t="shared" si="27"/>
        <v>45792.083333333336</v>
      </c>
      <c r="AB194" s="19">
        <f>'Annex A'!T205</f>
        <v>46645</v>
      </c>
      <c r="AD194" s="19">
        <f t="shared" si="28"/>
        <v>45904.16666666667</v>
      </c>
    </row>
    <row r="195" spans="1:30" ht="12.75">
      <c r="A195" s="17" t="str">
        <f>'Annex A'!A206</f>
        <v>Millstead Special Needs Primary</v>
      </c>
      <c r="B195" s="17">
        <f>'Annex A'!B206</f>
        <v>3417054</v>
      </c>
      <c r="C195" s="19">
        <v>39073</v>
      </c>
      <c r="D195" s="19">
        <v>39690</v>
      </c>
      <c r="F195" s="19">
        <f t="shared" si="25"/>
        <v>39330.083333333336</v>
      </c>
      <c r="H195" s="19">
        <v>64680</v>
      </c>
      <c r="J195" s="19">
        <f t="shared" si="26"/>
        <v>50102.5</v>
      </c>
      <c r="L195" s="19">
        <v>93720</v>
      </c>
      <c r="N195" s="19">
        <f t="shared" si="14"/>
        <v>76780</v>
      </c>
      <c r="P195" s="19">
        <v>88440</v>
      </c>
      <c r="R195" s="19">
        <f t="shared" si="15"/>
        <v>91520</v>
      </c>
      <c r="T195" s="19">
        <v>93720</v>
      </c>
      <c r="U195" s="19"/>
      <c r="V195" s="19">
        <f t="shared" si="16"/>
        <v>90640</v>
      </c>
      <c r="X195" s="19">
        <v>88440</v>
      </c>
      <c r="Z195" s="19">
        <f t="shared" si="27"/>
        <v>91520</v>
      </c>
      <c r="AB195" s="19">
        <f>'Annex A'!T206</f>
        <v>95495</v>
      </c>
      <c r="AD195" s="19">
        <f t="shared" si="28"/>
        <v>91379.58333333334</v>
      </c>
    </row>
    <row r="196" spans="1:30" ht="12.75">
      <c r="A196" s="17" t="str">
        <f>'Annex A'!A207</f>
        <v>Palmerston</v>
      </c>
      <c r="B196" s="17">
        <f>'Annex A'!B207</f>
        <v>3417051</v>
      </c>
      <c r="C196" s="19">
        <v>35100</v>
      </c>
      <c r="D196" s="19">
        <v>43945</v>
      </c>
      <c r="F196" s="19">
        <f t="shared" si="25"/>
        <v>38785.41666666667</v>
      </c>
      <c r="H196" s="19">
        <v>34595</v>
      </c>
      <c r="J196" s="19">
        <f aca="true" t="shared" si="29" ref="J196:J201">(D196/12*7)+(H196/12*5)</f>
        <v>40049.16666666667</v>
      </c>
      <c r="L196" s="19">
        <v>37400</v>
      </c>
      <c r="N196" s="19">
        <f t="shared" si="14"/>
        <v>35763.75</v>
      </c>
      <c r="P196" s="19">
        <v>34595</v>
      </c>
      <c r="R196" s="19">
        <f t="shared" si="15"/>
        <v>36231.25</v>
      </c>
      <c r="T196" s="19">
        <v>43010</v>
      </c>
      <c r="U196" s="19"/>
      <c r="V196" s="19">
        <f t="shared" si="16"/>
        <v>38101.25</v>
      </c>
      <c r="X196" s="19">
        <v>33660</v>
      </c>
      <c r="Z196" s="19">
        <f t="shared" si="27"/>
        <v>39114.166666666664</v>
      </c>
      <c r="AB196" s="19">
        <f>'Annex A'!T207</f>
        <v>44885</v>
      </c>
      <c r="AD196" s="19">
        <f t="shared" si="28"/>
        <v>38337.08333333333</v>
      </c>
    </row>
    <row r="197" spans="1:30" ht="12.75">
      <c r="A197" s="17" t="str">
        <f>'Annex A'!A208</f>
        <v>Princes Primary</v>
      </c>
      <c r="B197" s="17">
        <f>'Annex A'!B208</f>
        <v>3417063</v>
      </c>
      <c r="C197" s="19">
        <v>60992</v>
      </c>
      <c r="D197" s="19">
        <v>85995</v>
      </c>
      <c r="F197" s="19">
        <f t="shared" si="25"/>
        <v>71409.91666666667</v>
      </c>
      <c r="H197" s="19">
        <v>88440</v>
      </c>
      <c r="J197" s="19">
        <f t="shared" si="29"/>
        <v>87013.75</v>
      </c>
      <c r="L197" s="19">
        <v>85800</v>
      </c>
      <c r="N197" s="19">
        <f t="shared" si="14"/>
        <v>87340</v>
      </c>
      <c r="P197" s="19">
        <v>83160</v>
      </c>
      <c r="R197" s="19">
        <f t="shared" si="15"/>
        <v>84700</v>
      </c>
      <c r="T197" s="19">
        <v>92400</v>
      </c>
      <c r="U197" s="19"/>
      <c r="V197" s="19">
        <f t="shared" si="16"/>
        <v>87010</v>
      </c>
      <c r="X197" s="19">
        <v>110880</v>
      </c>
      <c r="Z197" s="19">
        <f t="shared" si="27"/>
        <v>100100</v>
      </c>
      <c r="AB197" s="19">
        <f>'Annex A'!T208</f>
        <v>111635</v>
      </c>
      <c r="AD197" s="19">
        <f t="shared" si="28"/>
        <v>111194.58333333333</v>
      </c>
    </row>
    <row r="198" spans="1:30" ht="12.75">
      <c r="A198" s="17" t="str">
        <f>'Annex A'!A209</f>
        <v>Redbridge High</v>
      </c>
      <c r="B198" s="17">
        <f>'Annex A'!B209</f>
        <v>3417052</v>
      </c>
      <c r="C198" s="19">
        <v>46800</v>
      </c>
      <c r="D198" s="19">
        <v>38335</v>
      </c>
      <c r="F198" s="19">
        <f t="shared" si="25"/>
        <v>43272.91666666667</v>
      </c>
      <c r="H198" s="19">
        <v>41525</v>
      </c>
      <c r="J198" s="19">
        <f t="shared" si="29"/>
        <v>39664.16666666667</v>
      </c>
      <c r="L198" s="19">
        <v>45815</v>
      </c>
      <c r="N198" s="19">
        <f t="shared" si="14"/>
        <v>43312.5</v>
      </c>
      <c r="P198" s="19">
        <v>49555</v>
      </c>
      <c r="R198" s="19">
        <f t="shared" si="15"/>
        <v>47373.33333333333</v>
      </c>
      <c r="T198" s="19">
        <v>45815</v>
      </c>
      <c r="U198" s="19"/>
      <c r="V198" s="19">
        <f t="shared" si="16"/>
        <v>47996.666666666664</v>
      </c>
      <c r="X198" s="19">
        <v>42460</v>
      </c>
      <c r="Z198" s="19">
        <f t="shared" si="27"/>
        <v>44417.08333333333</v>
      </c>
      <c r="AB198" s="19">
        <f>'Annex A'!T209</f>
        <v>43930</v>
      </c>
      <c r="AD198" s="19">
        <f t="shared" si="28"/>
        <v>43072.5</v>
      </c>
    </row>
    <row r="199" spans="1:30" ht="12.75">
      <c r="A199" s="17" t="str">
        <f>'Annex A'!A210</f>
        <v>Sandfield Park</v>
      </c>
      <c r="B199" s="17">
        <f>'Annex A'!B210</f>
        <v>3417059</v>
      </c>
      <c r="C199" s="19">
        <v>37800</v>
      </c>
      <c r="D199" s="19">
        <v>31790</v>
      </c>
      <c r="F199" s="19">
        <f t="shared" si="25"/>
        <v>35295.83333333333</v>
      </c>
      <c r="H199" s="19">
        <v>32725.000000000015</v>
      </c>
      <c r="J199" s="19">
        <f t="shared" si="29"/>
        <v>32179.583333333336</v>
      </c>
      <c r="L199" s="19">
        <v>28985</v>
      </c>
      <c r="N199" s="19">
        <f t="shared" si="14"/>
        <v>31166.66666666667</v>
      </c>
      <c r="P199" s="19">
        <v>27500</v>
      </c>
      <c r="R199" s="19">
        <f t="shared" si="15"/>
        <v>28366.249999999996</v>
      </c>
      <c r="T199" s="19">
        <v>22440</v>
      </c>
      <c r="U199" s="19"/>
      <c r="V199" s="19">
        <f t="shared" si="16"/>
        <v>25391.666666666664</v>
      </c>
      <c r="X199" s="19">
        <v>27115</v>
      </c>
      <c r="Z199" s="19">
        <f t="shared" si="27"/>
        <v>24387.916666666668</v>
      </c>
      <c r="AB199" s="19">
        <f>'Annex A'!T210</f>
        <v>34380</v>
      </c>
      <c r="AD199" s="19">
        <f t="shared" si="28"/>
        <v>30142.083333333336</v>
      </c>
    </row>
    <row r="200" spans="1:30" ht="12.75">
      <c r="A200" s="17" t="str">
        <f>'Annex A'!A211</f>
        <v>Woolton High</v>
      </c>
      <c r="B200" s="17">
        <f>'Annex A'!B211</f>
        <v>3417039</v>
      </c>
      <c r="C200" s="19">
        <v>37350</v>
      </c>
      <c r="D200" s="19">
        <v>37400</v>
      </c>
      <c r="F200" s="19">
        <f t="shared" si="25"/>
        <v>37370.83333333333</v>
      </c>
      <c r="H200" s="19">
        <v>29452.5</v>
      </c>
      <c r="J200" s="19">
        <f t="shared" si="29"/>
        <v>34088.541666666664</v>
      </c>
      <c r="L200" s="19">
        <v>38335</v>
      </c>
      <c r="N200" s="19">
        <f t="shared" si="14"/>
        <v>33153.54166666667</v>
      </c>
      <c r="P200" s="19">
        <v>39270</v>
      </c>
      <c r="R200" s="19">
        <f t="shared" si="15"/>
        <v>38724.583333333336</v>
      </c>
      <c r="T200" s="19">
        <v>47217.50000000001</v>
      </c>
      <c r="U200" s="19"/>
      <c r="V200" s="19">
        <f t="shared" si="16"/>
        <v>42581.458333333336</v>
      </c>
      <c r="X200" s="19">
        <v>51425</v>
      </c>
      <c r="Z200" s="19">
        <f t="shared" si="27"/>
        <v>48970.62500000001</v>
      </c>
      <c r="AB200" s="19">
        <f>'Annex A'!T211</f>
        <v>52915</v>
      </c>
      <c r="AD200" s="19">
        <f t="shared" si="28"/>
        <v>52045.83333333333</v>
      </c>
    </row>
    <row r="201" spans="1:30" ht="12.75">
      <c r="A201" s="17" t="str">
        <f>'Annex A'!A212</f>
        <v>New Heights</v>
      </c>
      <c r="B201" s="17">
        <f>'Annex A'!B212</f>
        <v>3411108</v>
      </c>
      <c r="C201" s="19">
        <v>19800</v>
      </c>
      <c r="D201" s="19">
        <v>16830</v>
      </c>
      <c r="F201" s="19">
        <f t="shared" si="25"/>
        <v>18562.5</v>
      </c>
      <c r="H201" s="19">
        <v>16830</v>
      </c>
      <c r="J201" s="19">
        <f t="shared" si="29"/>
        <v>16830</v>
      </c>
      <c r="L201" s="19">
        <v>8415</v>
      </c>
      <c r="N201" s="19">
        <f>(H201/12*7)+(L201/12*5)</f>
        <v>13323.75</v>
      </c>
      <c r="P201" s="19">
        <v>8415</v>
      </c>
      <c r="R201" s="19">
        <f>(L201/12*7)+(P201/12*5)</f>
        <v>8415</v>
      </c>
      <c r="T201" s="19">
        <v>15427.5</v>
      </c>
      <c r="U201" s="19"/>
      <c r="V201" s="19">
        <f t="shared" si="16"/>
        <v>11336.875</v>
      </c>
      <c r="X201" s="19">
        <v>22440</v>
      </c>
      <c r="Z201" s="19">
        <f t="shared" si="27"/>
        <v>18349.375</v>
      </c>
      <c r="AB201" s="19">
        <f>'Annex A'!T212</f>
        <v>46047.5</v>
      </c>
      <c r="AD201" s="19">
        <f t="shared" si="28"/>
        <v>32276.458333333332</v>
      </c>
    </row>
    <row r="202" spans="1:30" ht="12.75">
      <c r="A202" s="4" t="s">
        <v>7</v>
      </c>
      <c r="B202" s="4" t="s">
        <v>7</v>
      </c>
      <c r="C202" s="4" t="s">
        <v>7</v>
      </c>
      <c r="D202" s="4" t="s">
        <v>7</v>
      </c>
      <c r="F202" s="4" t="s">
        <v>7</v>
      </c>
      <c r="H202" s="4" t="s">
        <v>7</v>
      </c>
      <c r="J202" s="4" t="s">
        <v>7</v>
      </c>
      <c r="L202" s="4" t="s">
        <v>7</v>
      </c>
      <c r="N202" s="4" t="s">
        <v>7</v>
      </c>
      <c r="P202" s="4" t="s">
        <v>7</v>
      </c>
      <c r="R202" s="4" t="s">
        <v>7</v>
      </c>
      <c r="T202" s="4" t="s">
        <v>7</v>
      </c>
      <c r="U202" s="19"/>
      <c r="V202" s="4" t="s">
        <v>7</v>
      </c>
      <c r="X202" s="4" t="s">
        <v>7</v>
      </c>
      <c r="Z202" s="4" t="s">
        <v>7</v>
      </c>
      <c r="AB202" s="4" t="s">
        <v>7</v>
      </c>
      <c r="AD202" s="4" t="s">
        <v>7</v>
      </c>
    </row>
    <row r="203" spans="1:30" ht="12.75">
      <c r="A203" s="17" t="str">
        <f>'Annex A'!A214</f>
        <v>Total all Special &amp; Education Centres:</v>
      </c>
      <c r="B203" s="17"/>
      <c r="C203" s="19">
        <f>SUM(C189:C201)</f>
        <v>593455</v>
      </c>
      <c r="D203" s="19">
        <f>SUM(D189:D201)</f>
        <v>677533</v>
      </c>
      <c r="F203" s="19">
        <f>SUM(F189:F201)</f>
        <v>628487.5000000001</v>
      </c>
      <c r="H203" s="19">
        <f>SUM(H189:H201)</f>
        <v>685932.5</v>
      </c>
      <c r="J203" s="19">
        <f>SUM(J189:J201)</f>
        <v>680207.7916666666</v>
      </c>
      <c r="L203" s="19">
        <f>SUM(L189:L201)</f>
        <v>745580</v>
      </c>
      <c r="N203" s="19">
        <f>SUM(N189:N201)</f>
        <v>710785.6249999999</v>
      </c>
      <c r="P203" s="19">
        <f>SUM(P189:P201)</f>
        <v>756525</v>
      </c>
      <c r="R203" s="19">
        <f>SUM(R189:R201)</f>
        <v>750140.4166666667</v>
      </c>
      <c r="T203" s="19">
        <f>SUM(T189:T201)</f>
        <v>832782.5</v>
      </c>
      <c r="U203" s="19"/>
      <c r="V203" s="19">
        <f>SUM(V189:V201)</f>
        <v>788298.9583333334</v>
      </c>
      <c r="X203" s="19">
        <f>SUM(X189:X201)</f>
        <v>884455</v>
      </c>
      <c r="Z203" s="19">
        <f>SUM(Z189:Z201)</f>
        <v>854312.7083333331</v>
      </c>
      <c r="AB203" s="19">
        <f>SUM(AB189:AB201)</f>
        <v>943577.5</v>
      </c>
      <c r="AD203" s="19">
        <f>SUM(AD189:AD201)</f>
        <v>909089.3750000002</v>
      </c>
    </row>
    <row r="204" spans="1:30" ht="12.75">
      <c r="A204" s="4" t="s">
        <v>7</v>
      </c>
      <c r="B204" s="4" t="s">
        <v>7</v>
      </c>
      <c r="C204" s="4" t="s">
        <v>7</v>
      </c>
      <c r="D204" s="4" t="s">
        <v>7</v>
      </c>
      <c r="F204" s="4" t="s">
        <v>7</v>
      </c>
      <c r="H204" s="4" t="s">
        <v>7</v>
      </c>
      <c r="J204" s="4" t="s">
        <v>7</v>
      </c>
      <c r="L204" s="4" t="s">
        <v>7</v>
      </c>
      <c r="N204" s="4" t="s">
        <v>7</v>
      </c>
      <c r="P204" s="4" t="s">
        <v>7</v>
      </c>
      <c r="R204" s="4" t="s">
        <v>7</v>
      </c>
      <c r="T204" s="4" t="s">
        <v>7</v>
      </c>
      <c r="U204" s="19"/>
      <c r="V204" s="4" t="s">
        <v>7</v>
      </c>
      <c r="X204" s="4" t="s">
        <v>7</v>
      </c>
      <c r="Z204" s="4" t="s">
        <v>7</v>
      </c>
      <c r="AB204" s="4" t="s">
        <v>7</v>
      </c>
      <c r="AD204" s="4" t="s">
        <v>7</v>
      </c>
    </row>
    <row r="205" spans="1:30" ht="12.75">
      <c r="A205" s="17" t="str">
        <f>'Annex A'!A216</f>
        <v>Total all Schools:</v>
      </c>
      <c r="B205" s="17"/>
      <c r="C205" s="19">
        <f>SUM(C186,C203)</f>
        <v>16801372</v>
      </c>
      <c r="D205" s="19">
        <f>SUM(D186,D203)</f>
        <v>21244177.5</v>
      </c>
      <c r="F205" s="19">
        <f>SUM(F186,F203)</f>
        <v>18507194.708333336</v>
      </c>
      <c r="H205" s="19">
        <f>SUM(H186,H203)</f>
        <v>21734240</v>
      </c>
      <c r="J205" s="19">
        <f>SUM(J186,J203)</f>
        <v>21473266.458333336</v>
      </c>
      <c r="L205" s="19">
        <f>SUM(L186,L203)</f>
        <v>22028737.5</v>
      </c>
      <c r="N205" s="19">
        <f>SUM(N186,N203)</f>
        <v>21976572.291666668</v>
      </c>
      <c r="P205" s="19">
        <f>SUM(P186,P203)</f>
        <v>22024062.5</v>
      </c>
      <c r="R205" s="19">
        <f>SUM(R186,R203)</f>
        <v>22026789.583333332</v>
      </c>
      <c r="T205" s="19">
        <f>SUM(T186,T203)</f>
        <v>22097597.5</v>
      </c>
      <c r="U205" s="19"/>
      <c r="V205" s="19">
        <f>SUM(V186,V203)</f>
        <v>22054702.083333332</v>
      </c>
      <c r="X205" s="19">
        <f>SUM(X186,X203)</f>
        <v>21655040</v>
      </c>
      <c r="Z205" s="19">
        <f>SUM(Z186,Z203)</f>
        <v>21913198.541666664</v>
      </c>
      <c r="AB205" s="19">
        <f>SUM(AB186,AB203)</f>
        <v>22070452.5</v>
      </c>
      <c r="AD205" s="19">
        <f>SUM(AD186,AD203)</f>
        <v>21828128.54166667</v>
      </c>
    </row>
    <row r="206" spans="1:30" ht="12.75">
      <c r="A206" s="4" t="s">
        <v>7</v>
      </c>
      <c r="B206" s="4" t="s">
        <v>7</v>
      </c>
      <c r="C206" s="4" t="s">
        <v>7</v>
      </c>
      <c r="D206" s="4" t="s">
        <v>7</v>
      </c>
      <c r="F206" s="4" t="s">
        <v>7</v>
      </c>
      <c r="H206" s="4" t="s">
        <v>7</v>
      </c>
      <c r="J206" s="4" t="s">
        <v>7</v>
      </c>
      <c r="L206" s="4" t="s">
        <v>7</v>
      </c>
      <c r="N206" s="4" t="s">
        <v>7</v>
      </c>
      <c r="P206" s="4" t="s">
        <v>7</v>
      </c>
      <c r="R206" s="4" t="s">
        <v>7</v>
      </c>
      <c r="T206" s="4" t="s">
        <v>7</v>
      </c>
      <c r="U206" s="19"/>
      <c r="V206" s="4" t="s">
        <v>7</v>
      </c>
      <c r="X206" s="4" t="s">
        <v>7</v>
      </c>
      <c r="Z206" s="4" t="s">
        <v>7</v>
      </c>
      <c r="AB206" s="4" t="s">
        <v>7</v>
      </c>
      <c r="AD206" s="4" t="s">
        <v>7</v>
      </c>
    </row>
    <row r="207" ht="12.75">
      <c r="U207" s="19"/>
    </row>
    <row r="208" ht="12.75">
      <c r="U208" s="19"/>
    </row>
    <row r="209" ht="12.75">
      <c r="U209" s="19"/>
    </row>
    <row r="210" ht="12.75">
      <c r="U210" s="19"/>
    </row>
  </sheetData>
  <sheetProtection/>
  <printOptions/>
  <pageMargins left="0.1968503937007874" right="0.1968503937007874" top="0.3937007874015748" bottom="0.1968503937007874" header="0" footer="0"/>
  <pageSetup fitToHeight="8" fitToWidth="1" horizontalDpi="600" verticalDpi="600" orientation="portrait" paperSize="9" scale="78" r:id="rId1"/>
  <rowBreaks count="1" manualBreakCount="1">
    <brk id="14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5"/>
  <sheetViews>
    <sheetView zoomScale="75" zoomScaleNormal="75" zoomScalePageLayoutView="0" workbookViewId="0" topLeftCell="A1">
      <selection activeCell="A34" sqref="A34"/>
    </sheetView>
  </sheetViews>
  <sheetFormatPr defaultColWidth="9.140625" defaultRowHeight="12.75"/>
  <cols>
    <col min="1" max="1" width="135.00390625" style="0" bestFit="1" customWidth="1"/>
  </cols>
  <sheetData>
    <row r="1" ht="12.75">
      <c r="A1" s="21" t="s">
        <v>3</v>
      </c>
    </row>
    <row r="3" ht="12.75">
      <c r="A3" s="16" t="s">
        <v>167</v>
      </c>
    </row>
    <row r="4" ht="12.75">
      <c r="A4" t="s">
        <v>185</v>
      </c>
    </row>
    <row r="5" ht="12.75">
      <c r="A5" s="23" t="s">
        <v>251</v>
      </c>
    </row>
    <row r="6" ht="12.75">
      <c r="A6" t="s">
        <v>187</v>
      </c>
    </row>
    <row r="8" ht="12.75">
      <c r="A8" s="16" t="s">
        <v>186</v>
      </c>
    </row>
    <row r="9" ht="12.75">
      <c r="A9" t="s">
        <v>203</v>
      </c>
    </row>
    <row r="10" ht="12.75">
      <c r="A10" s="23" t="s">
        <v>252</v>
      </c>
    </row>
    <row r="11" ht="12.75">
      <c r="A11" t="s">
        <v>223</v>
      </c>
    </row>
    <row r="12" ht="12.75">
      <c r="A12" t="s">
        <v>224</v>
      </c>
    </row>
    <row r="13" ht="12.75">
      <c r="A13" s="26" t="s">
        <v>241</v>
      </c>
    </row>
    <row r="14" ht="12.75">
      <c r="A14" s="23" t="s">
        <v>253</v>
      </c>
    </row>
    <row r="15" ht="12.75">
      <c r="A15" s="23" t="s">
        <v>255</v>
      </c>
    </row>
    <row r="16" ht="12.75">
      <c r="A16" s="23" t="s">
        <v>254</v>
      </c>
    </row>
    <row r="17" ht="12.75">
      <c r="A17" t="s">
        <v>191</v>
      </c>
    </row>
    <row r="19" ht="12.75">
      <c r="A19" s="16" t="s">
        <v>189</v>
      </c>
    </row>
    <row r="20" ht="12.75">
      <c r="A20" s="26" t="s">
        <v>233</v>
      </c>
    </row>
    <row r="21" s="22" customFormat="1" ht="12.75">
      <c r="A21" s="26" t="s">
        <v>234</v>
      </c>
    </row>
    <row r="22" s="22" customFormat="1" ht="12.75">
      <c r="A22" s="26" t="s">
        <v>235</v>
      </c>
    </row>
    <row r="24" ht="12.75">
      <c r="A24" s="16" t="s">
        <v>173</v>
      </c>
    </row>
    <row r="25" ht="12.75">
      <c r="A25" s="23" t="s">
        <v>256</v>
      </c>
    </row>
    <row r="26" ht="12.75">
      <c r="A26" s="23" t="s">
        <v>257</v>
      </c>
    </row>
    <row r="27" ht="12.75">
      <c r="A27" s="22" t="s">
        <v>192</v>
      </c>
    </row>
    <row r="29" ht="12.75">
      <c r="A29" s="16" t="s">
        <v>209</v>
      </c>
    </row>
    <row r="30" ht="12.75">
      <c r="A30" t="s">
        <v>225</v>
      </c>
    </row>
    <row r="31" ht="12.75">
      <c r="A31" t="s">
        <v>226</v>
      </c>
    </row>
    <row r="33" ht="12.75">
      <c r="A33" s="16" t="s">
        <v>200</v>
      </c>
    </row>
    <row r="34" ht="12.75">
      <c r="A34" s="23" t="s">
        <v>219</v>
      </c>
    </row>
    <row r="35" ht="12.75">
      <c r="A35" s="23" t="s">
        <v>218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Liverpool Direct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bakerm</dc:creator>
  <cp:keywords/>
  <dc:description/>
  <cp:lastModifiedBy>Knowles, Louise</cp:lastModifiedBy>
  <cp:lastPrinted>2019-03-14T12:31:46Z</cp:lastPrinted>
  <dcterms:created xsi:type="dcterms:W3CDTF">2013-03-07T09:46:40Z</dcterms:created>
  <dcterms:modified xsi:type="dcterms:W3CDTF">2020-06-29T13:02:37Z</dcterms:modified>
  <cp:category/>
  <cp:version/>
  <cp:contentType/>
  <cp:contentStatus/>
</cp:coreProperties>
</file>